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C:\HYDRO\PROJECTS\Prattville\2024\C - Post Const\01 - Forms\2024-04-01 Published\"/>
    </mc:Choice>
  </mc:AlternateContent>
  <xr:revisionPtr revIDLastSave="0" documentId="13_ncr:1_{B559F1BE-09AF-444C-8B5A-A275D9A9D9C0}" xr6:coauthVersionLast="47" xr6:coauthVersionMax="47" xr10:uidLastSave="{00000000-0000-0000-0000-000000000000}"/>
  <workbookProtection workbookAlgorithmName="SHA-512" workbookHashValue="PUoOAwo25XY1ofVHSpP3e3X6ugvwWTwA3A21WZiSvBd1WoV/Zt/fvNoa5GsBBbVtcTWly7HrsQtJmFjFdeBCJw==" workbookSaltValue="E/5l7f0uDt5I0Q+kpZcIzA==" workbookSpinCount="100000" lockStructure="1"/>
  <bookViews>
    <workbookView xWindow="13740" yWindow="-16320" windowWidth="29040" windowHeight="15840" firstSheet="1" activeTab="1" xr2:uid="{994EC860-6224-46C4-B304-9868EEFCD4CE}"/>
  </bookViews>
  <sheets>
    <sheet name="Tables" sheetId="2" state="veryHidden" r:id="rId1"/>
    <sheet name="Instructions" sheetId="4" r:id="rId2"/>
    <sheet name="Form 2E - Design" sheetId="5" r:id="rId3"/>
    <sheet name="Form 3E - As-built" sheetId="6" r:id="rId4"/>
    <sheet name="Form 4E - Inspection" sheetId="7" r:id="rId5"/>
  </sheets>
  <definedNames>
    <definedName name="_Hlk68675965" localSheetId="3">'Form 3E - As-built'!#REF!</definedName>
    <definedName name="Logo">INDEX(Tables!$C$32:$C$36,MATCH(Tables!$C$14,Tables!$B$32:$B$36,0))</definedName>
    <definedName name="Material">Tables!$A$2:$A$10</definedName>
    <definedName name="_xlnm.Print_Area" localSheetId="2">'Form 2E - Design'!$A$1:$AK$158</definedName>
    <definedName name="_xlnm.Print_Area" localSheetId="3">'Form 3E - As-built'!$A$1:$AL$111</definedName>
    <definedName name="_xlnm.Print_Area" localSheetId="4">'Form 4E - Inspection'!$A$1:$AK$114</definedName>
    <definedName name="_xlnm.Print_Titles" localSheetId="2">'Form 2E - Design'!$1:$4</definedName>
    <definedName name="_xlnm.Print_Titles" localSheetId="3">'Form 3E - As-built'!$1:$4</definedName>
    <definedName name="_xlnm.Print_Titles" localSheetId="4">'Form 4E - Inspection'!$1:$4</definedName>
    <definedName name="Shape">Tables!$C$2:$C$9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3" i="5" l="1"/>
  <c r="J52" i="5"/>
  <c r="J51" i="5"/>
  <c r="J50" i="5"/>
  <c r="J49" i="5"/>
  <c r="J48" i="5"/>
  <c r="J40" i="5"/>
  <c r="J39" i="5"/>
  <c r="J38" i="5"/>
  <c r="J37" i="5"/>
  <c r="J36" i="5"/>
  <c r="J41" i="5"/>
  <c r="C28" i="2"/>
  <c r="C27" i="2"/>
  <c r="C26" i="2"/>
  <c r="C25" i="2"/>
  <c r="C24" i="2"/>
  <c r="C23" i="2"/>
  <c r="C22" i="2"/>
  <c r="C21" i="2"/>
  <c r="F53" i="5" s="1"/>
  <c r="C20" i="2"/>
  <c r="AM89" i="6"/>
  <c r="AM46" i="6"/>
  <c r="AM42" i="6"/>
  <c r="AM43" i="6"/>
  <c r="AM44" i="6"/>
  <c r="AM41" i="6"/>
  <c r="AN41" i="6" s="1"/>
  <c r="AL84" i="5" l="1"/>
  <c r="AL82" i="5"/>
  <c r="AM87" i="5"/>
  <c r="AM84" i="5"/>
  <c r="AM82" i="5"/>
  <c r="AP14" i="5"/>
  <c r="AP16" i="5" s="1"/>
  <c r="AP18" i="5" s="1"/>
  <c r="AP22" i="5" s="1"/>
  <c r="AP24" i="5" s="1"/>
  <c r="AP27" i="5" s="1"/>
  <c r="AP30" i="5" s="1"/>
  <c r="N46" i="6"/>
  <c r="AP16" i="7"/>
  <c r="AP17" i="7" s="1"/>
  <c r="AP21" i="7" s="1"/>
  <c r="AP24" i="7" s="1"/>
  <c r="AP29" i="7" s="1"/>
  <c r="AP42" i="7" s="1"/>
  <c r="B157" i="5"/>
  <c r="AQ23" i="7"/>
  <c r="AN79" i="7"/>
  <c r="AM79" i="7"/>
  <c r="AL79" i="7"/>
  <c r="AN77" i="7"/>
  <c r="AM77" i="7"/>
  <c r="AL77" i="7"/>
  <c r="AM46" i="7"/>
  <c r="Y53" i="7"/>
  <c r="Y51" i="7"/>
  <c r="Y57" i="7"/>
  <c r="D59" i="7"/>
  <c r="AL59" i="7" s="1"/>
  <c r="D57" i="7"/>
  <c r="AL57" i="7" s="1"/>
  <c r="AM59" i="7"/>
  <c r="AM57" i="7"/>
  <c r="D53" i="7"/>
  <c r="AL37" i="7"/>
  <c r="AL39" i="7"/>
  <c r="AM37" i="7"/>
  <c r="AM33" i="7"/>
  <c r="AN82" i="5" l="1"/>
  <c r="L141" i="5" s="1"/>
  <c r="AL141" i="5" s="1"/>
  <c r="AL53" i="5"/>
  <c r="AL52" i="5"/>
  <c r="AL51" i="5"/>
  <c r="AL50" i="5"/>
  <c r="AL49" i="5"/>
  <c r="AL41" i="5"/>
  <c r="AL40" i="5"/>
  <c r="AL39" i="5"/>
  <c r="AL38" i="5"/>
  <c r="AL37" i="5"/>
  <c r="AS34" i="6"/>
  <c r="D98" i="7"/>
  <c r="C19" i="2"/>
  <c r="C18" i="2"/>
  <c r="C17" i="2"/>
  <c r="C16" i="2"/>
  <c r="C15" i="2"/>
  <c r="G6" i="2"/>
  <c r="AD14" i="7"/>
  <c r="AL14" i="7" s="1"/>
  <c r="AL35" i="7"/>
  <c r="Z108" i="7"/>
  <c r="F38" i="5" l="1"/>
  <c r="F50" i="5"/>
  <c r="F39" i="5"/>
  <c r="F51" i="5"/>
  <c r="F40" i="5"/>
  <c r="F52" i="5"/>
  <c r="D15" i="2"/>
  <c r="AA28" i="5" s="1"/>
  <c r="F36" i="5"/>
  <c r="F48" i="5"/>
  <c r="F37" i="5"/>
  <c r="F49" i="5"/>
  <c r="AE14" i="6"/>
  <c r="AM14" i="6" s="1"/>
  <c r="AL35" i="5"/>
  <c r="AL47" i="5"/>
  <c r="AQ20" i="5"/>
  <c r="AQ21" i="7"/>
  <c r="Z18" i="6"/>
  <c r="D118" i="5"/>
  <c r="AQ41" i="6"/>
  <c r="AL88" i="7"/>
  <c r="AN70" i="5"/>
  <c r="AM88" i="6"/>
  <c r="AM74" i="5"/>
  <c r="AM72" i="5"/>
  <c r="B114" i="7"/>
  <c r="B64" i="7"/>
  <c r="B111" i="6"/>
  <c r="B62" i="6"/>
  <c r="B111" i="5"/>
  <c r="B57" i="5"/>
  <c r="AL102" i="5" l="1"/>
  <c r="AF49" i="7"/>
  <c r="AE49" i="7"/>
  <c r="C49" i="7"/>
  <c r="C55" i="7"/>
  <c r="AM75" i="6"/>
  <c r="AM74" i="6"/>
  <c r="AM67" i="6"/>
  <c r="AM68" i="6"/>
  <c r="AM69" i="6"/>
  <c r="AM70" i="6"/>
  <c r="AM66" i="6"/>
  <c r="AM56" i="6"/>
  <c r="AM55" i="6"/>
  <c r="AM51" i="6"/>
  <c r="AM49" i="6"/>
  <c r="AM38" i="6"/>
  <c r="AM36" i="6"/>
  <c r="AM34" i="6"/>
  <c r="AM32" i="6"/>
  <c r="AM27" i="6"/>
  <c r="AM23" i="6"/>
  <c r="F29" i="6"/>
  <c r="F30" i="6"/>
  <c r="J34" i="6"/>
  <c r="J38" i="6"/>
  <c r="N41" i="6"/>
  <c r="N42" i="6"/>
  <c r="N43" i="6"/>
  <c r="N44" i="6"/>
  <c r="L51" i="6"/>
  <c r="N54" i="6"/>
  <c r="F54" i="6"/>
  <c r="N57" i="6"/>
  <c r="N56" i="6"/>
  <c r="F57" i="6"/>
  <c r="F56" i="6"/>
  <c r="F55" i="6"/>
  <c r="O70" i="6"/>
  <c r="O69" i="6"/>
  <c r="O68" i="6"/>
  <c r="O67" i="6"/>
  <c r="O66" i="6"/>
  <c r="J70" i="6"/>
  <c r="J69" i="6"/>
  <c r="J68" i="6"/>
  <c r="J67" i="6"/>
  <c r="J66" i="6"/>
  <c r="F70" i="6"/>
  <c r="F69" i="6"/>
  <c r="F68" i="6"/>
  <c r="F67" i="6"/>
  <c r="F66" i="6"/>
  <c r="I74" i="6"/>
  <c r="I75" i="6"/>
  <c r="H51" i="6"/>
  <c r="B51" i="6"/>
  <c r="H49" i="6"/>
  <c r="B49" i="6"/>
  <c r="F38" i="6"/>
  <c r="N36" i="6"/>
  <c r="F36" i="6"/>
  <c r="F34" i="6"/>
  <c r="N32" i="6"/>
  <c r="F32" i="6"/>
  <c r="J27" i="6"/>
  <c r="F27" i="6"/>
  <c r="K25" i="6"/>
  <c r="F25" i="6"/>
  <c r="K23" i="6"/>
  <c r="F23" i="6"/>
  <c r="AL78" i="5"/>
  <c r="AL76" i="5"/>
  <c r="AM70" i="5"/>
  <c r="AM68" i="5"/>
  <c r="AL70" i="5"/>
  <c r="AL68" i="5"/>
  <c r="AL64" i="5"/>
  <c r="AL62" i="5"/>
  <c r="AL100" i="5"/>
  <c r="AL99" i="5"/>
  <c r="AL101" i="5" l="1"/>
  <c r="L142" i="5" s="1"/>
  <c r="AL142" i="5" s="1"/>
  <c r="AL94" i="5" l="1"/>
  <c r="AL95" i="5"/>
  <c r="AL96" i="5"/>
  <c r="AL97" i="5"/>
  <c r="AL93" i="5"/>
  <c r="D112" i="5"/>
  <c r="AE112" i="5"/>
  <c r="AE113" i="5"/>
  <c r="AL89" i="5" l="1"/>
  <c r="AL88" i="5"/>
  <c r="AL74" i="5"/>
  <c r="AN74" i="5" s="1"/>
  <c r="AL72" i="5"/>
  <c r="AN72" i="5" s="1"/>
  <c r="L140" i="5" l="1"/>
  <c r="AL140" i="5" s="1"/>
  <c r="L139" i="5"/>
  <c r="AL139" i="5" s="1"/>
  <c r="B6" i="4"/>
  <c r="B34" i="4" s="1"/>
  <c r="B35" i="4" s="1"/>
  <c r="J29" i="5"/>
  <c r="AL23" i="5" s="1"/>
  <c r="P31" i="5"/>
  <c r="L31" i="5"/>
  <c r="W29" i="5" l="1"/>
  <c r="W28" i="5"/>
  <c r="W25" i="5"/>
  <c r="AE67" i="7"/>
  <c r="AE66" i="7"/>
  <c r="E66" i="7"/>
  <c r="B49" i="7"/>
  <c r="B55" i="7"/>
  <c r="AL33" i="7"/>
  <c r="AL31" i="7"/>
  <c r="BD1" i="6"/>
  <c r="AG63" i="6" l="1"/>
  <c r="AL98" i="7"/>
  <c r="AL87" i="7"/>
  <c r="AM53" i="7"/>
  <c r="AL53" i="7"/>
  <c r="AM51" i="7"/>
  <c r="D51" i="7"/>
  <c r="AL51" i="7" s="1"/>
  <c r="AL46" i="7"/>
  <c r="AL29" i="7"/>
  <c r="AL27" i="7"/>
  <c r="AM31" i="7"/>
  <c r="AM29" i="7"/>
  <c r="AM39" i="7"/>
  <c r="BF1" i="7"/>
  <c r="AF16" i="6" l="1"/>
  <c r="AG64" i="6" s="1"/>
  <c r="E16" i="6"/>
  <c r="E15" i="6"/>
  <c r="D63" i="6" l="1"/>
  <c r="F41" i="5" l="1"/>
  <c r="W27" i="5" l="1"/>
  <c r="AM53" i="5"/>
  <c r="AM52" i="5"/>
  <c r="AM51" i="5"/>
  <c r="AM50" i="5"/>
  <c r="AM49" i="5"/>
  <c r="AM48" i="5"/>
  <c r="AM37" i="5"/>
  <c r="AM38" i="5"/>
  <c r="AM39" i="5"/>
  <c r="AM40" i="5"/>
  <c r="AM41" i="5"/>
  <c r="AM36" i="5"/>
  <c r="AB43" i="5" l="1"/>
  <c r="X43" i="5"/>
  <c r="T43" i="5"/>
  <c r="P43" i="5"/>
  <c r="L43" i="5"/>
  <c r="AB31" i="5"/>
  <c r="X31" i="5"/>
  <c r="T31" i="5"/>
  <c r="AE59" i="5"/>
  <c r="AE58" i="5"/>
  <c r="D58" i="5"/>
  <c r="BF1" i="5"/>
  <c r="AM35" i="5" l="1"/>
  <c r="L137" i="5" s="1"/>
  <c r="AL137" i="5" s="1"/>
  <c r="AM47" i="5"/>
  <c r="L138" i="5" l="1"/>
  <c r="AL138" i="5" l="1"/>
  <c r="AL136"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BDS</author>
  </authors>
  <commentList>
    <comment ref="E16" authorId="0" shapeId="0" xr:uid="{EA640A6B-70D7-4F0A-A59D-09BA5B1446A0}">
      <text>
        <r>
          <rPr>
            <b/>
            <sz val="9"/>
            <color indexed="81"/>
            <rFont val="Tahoma"/>
            <family val="2"/>
          </rPr>
          <t>Note:</t>
        </r>
        <r>
          <rPr>
            <sz val="9"/>
            <color indexed="81"/>
            <rFont val="Tahoma"/>
            <family val="2"/>
          </rPr>
          <t xml:space="preserve">
Enter street address of proposed development</t>
        </r>
      </text>
    </comment>
    <comment ref="AE16" authorId="0" shapeId="0" xr:uid="{7FEE913C-E6C9-4F19-ACEC-D381409911BA}">
      <text>
        <r>
          <rPr>
            <b/>
            <sz val="9"/>
            <color indexed="81"/>
            <rFont val="Tahoma"/>
            <family val="2"/>
          </rPr>
          <t>Note:</t>
        </r>
        <r>
          <rPr>
            <sz val="9"/>
            <color indexed="81"/>
            <rFont val="Tahoma"/>
            <family val="2"/>
          </rPr>
          <t xml:space="preserve">
Provide a unique BMP ID
Examples:
   HS-1
   HS-A
   1
   A</t>
        </r>
      </text>
    </comment>
    <comment ref="AA23" authorId="0" shapeId="0" xr:uid="{9A956C0D-F3EB-4781-B5E3-AB7F3C5E20EF}">
      <text>
        <r>
          <rPr>
            <b/>
            <sz val="9"/>
            <color indexed="81"/>
            <rFont val="Tahoma"/>
            <family val="2"/>
          </rPr>
          <t>Note:</t>
        </r>
        <r>
          <rPr>
            <sz val="9"/>
            <color indexed="81"/>
            <rFont val="Tahoma"/>
            <family val="2"/>
          </rPr>
          <t xml:space="preserve">
If there is no EIA, enter 0</t>
        </r>
      </text>
    </comment>
    <comment ref="L32" authorId="0" shapeId="0" xr:uid="{C6450A96-BF79-42D9-AE84-33A39E1A0EB9}">
      <text>
        <r>
          <rPr>
            <b/>
            <sz val="9"/>
            <color indexed="81"/>
            <rFont val="Tahoma"/>
            <family val="2"/>
          </rPr>
          <t>Note:</t>
        </r>
        <r>
          <rPr>
            <sz val="9"/>
            <color indexed="81"/>
            <rFont val="Tahoma"/>
            <family val="2"/>
          </rPr>
          <t xml:space="preserve">
Enter a unique Basin ID for each subbasin</t>
        </r>
      </text>
    </comment>
    <comment ref="L44" authorId="0" shapeId="0" xr:uid="{18DAB126-0CFF-4F56-83D2-1EF9046DB526}">
      <text>
        <r>
          <rPr>
            <b/>
            <sz val="9"/>
            <color indexed="81"/>
            <rFont val="Tahoma"/>
            <family val="2"/>
          </rPr>
          <t>Note:</t>
        </r>
        <r>
          <rPr>
            <sz val="9"/>
            <color indexed="81"/>
            <rFont val="Tahoma"/>
            <family val="2"/>
          </rPr>
          <t xml:space="preserve">
Enter a unique Basin ID for each subbasin</t>
        </r>
      </text>
    </comment>
    <comment ref="O99" authorId="0" shapeId="0" xr:uid="{5A2FC1D0-EFFD-4D6D-8AC1-A1CE19F111D6}">
      <text>
        <r>
          <rPr>
            <b/>
            <sz val="9"/>
            <color indexed="81"/>
            <rFont val="Tahoma"/>
            <family val="2"/>
          </rPr>
          <t>Note:</t>
        </r>
        <r>
          <rPr>
            <sz val="9"/>
            <color indexed="81"/>
            <rFont val="Tahoma"/>
            <family val="2"/>
          </rPr>
          <t xml:space="preserve">
Enter number in decimal format.  Example: 00.000000</t>
        </r>
      </text>
    </comment>
    <comment ref="W99" authorId="0" shapeId="0" xr:uid="{AC5A3263-F966-4C58-B6BD-31B3BEB46897}">
      <text>
        <r>
          <rPr>
            <b/>
            <sz val="9"/>
            <color indexed="81"/>
            <rFont val="Tahoma"/>
            <family val="2"/>
          </rPr>
          <t>Note:</t>
        </r>
        <r>
          <rPr>
            <sz val="9"/>
            <color indexed="81"/>
            <rFont val="Tahoma"/>
            <family val="2"/>
          </rPr>
          <t xml:space="preserve">
Enter number in decimal format.  Example: 00.000000</t>
        </r>
      </text>
    </comment>
    <comment ref="F126" authorId="0" shapeId="0" xr:uid="{47F3F6B2-31A3-4D00-94F6-BFBD731F8555}">
      <text>
        <r>
          <rPr>
            <b/>
            <sz val="9"/>
            <color indexed="81"/>
            <rFont val="Tahoma"/>
            <family val="2"/>
          </rPr>
          <t>Note:</t>
        </r>
        <r>
          <rPr>
            <sz val="9"/>
            <color indexed="81"/>
            <rFont val="Tahoma"/>
            <family val="2"/>
          </rPr>
          <t xml:space="preserve">
Enter street addres of proposed development</t>
        </r>
      </text>
    </comment>
    <comment ref="AD131" authorId="0" shapeId="0" xr:uid="{56ECFEA7-99B2-4EF1-BCAD-EBB2C94DA94A}">
      <text>
        <r>
          <rPr>
            <b/>
            <sz val="9"/>
            <color indexed="81"/>
            <rFont val="Tahoma"/>
            <family val="2"/>
          </rPr>
          <t>Note:</t>
        </r>
        <r>
          <rPr>
            <sz val="9"/>
            <color indexed="81"/>
            <rFont val="Tahoma"/>
            <family val="2"/>
          </rPr>
          <t xml:space="preserve">
Before printing the form, check the following:
        1.  If items are highlighted in green, yellow, or orange, the form is not complete.  Provide the required information.
        2.  If comments are shown in the Automated Review Checks, resolve the comments or provide an explination in the comments section.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BDS</author>
  </authors>
  <commentList>
    <comment ref="AD74" authorId="0" shapeId="0" xr:uid="{B6231635-427A-44F1-AEB2-5CAE2B1F2820}">
      <text>
        <r>
          <rPr>
            <b/>
            <sz val="9"/>
            <color indexed="81"/>
            <rFont val="Tahoma"/>
            <family val="2"/>
          </rPr>
          <t>Note:</t>
        </r>
        <r>
          <rPr>
            <sz val="9"/>
            <color indexed="81"/>
            <rFont val="Tahoma"/>
            <family val="2"/>
          </rPr>
          <t xml:space="preserve">
Enter number in decimal format.
Example: 00.000000</t>
        </r>
      </text>
    </comment>
    <comment ref="E103" authorId="0" shapeId="0" xr:uid="{8CB6055F-EA21-471B-B74A-D0DEE9420DDA}">
      <text>
        <r>
          <rPr>
            <b/>
            <sz val="9"/>
            <color indexed="81"/>
            <rFont val="Tahoma"/>
            <family val="2"/>
          </rPr>
          <t>Note:</t>
        </r>
        <r>
          <rPr>
            <sz val="9"/>
            <color indexed="81"/>
            <rFont val="Tahoma"/>
            <family val="2"/>
          </rPr>
          <t xml:space="preserve">
Enter street addres of proposed development</t>
        </r>
      </text>
    </comment>
    <comment ref="AC108" authorId="0" shapeId="0" xr:uid="{05E334E9-A41B-4B17-A5D2-0B872128B08C}">
      <text>
        <r>
          <rPr>
            <b/>
            <sz val="9"/>
            <color indexed="81"/>
            <rFont val="Tahoma"/>
            <family val="2"/>
          </rPr>
          <t>Note:</t>
        </r>
        <r>
          <rPr>
            <sz val="9"/>
            <color indexed="81"/>
            <rFont val="Tahoma"/>
            <family val="2"/>
          </rPr>
          <t xml:space="preserve">
Before printing the form, check the following:
        1.  If items are highlighted in green, yellow, or orange, the form is not complete.  Provide the required information.
        2.  If comments are shown in the Automated Review Checks, resolve the comments or provide an explination in the comments section.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BDS</author>
  </authors>
  <commentList>
    <comment ref="E15" authorId="0" shapeId="0" xr:uid="{A5D8AA64-48B9-45AF-9AA4-98521710A307}">
      <text>
        <r>
          <rPr>
            <b/>
            <sz val="9"/>
            <color indexed="81"/>
            <rFont val="Tahoma"/>
            <family val="2"/>
          </rPr>
          <t>Note:</t>
        </r>
        <r>
          <rPr>
            <sz val="9"/>
            <color indexed="81"/>
            <rFont val="Tahoma"/>
            <family val="2"/>
          </rPr>
          <t xml:space="preserve">
Enter the name of the development</t>
        </r>
      </text>
    </comment>
    <comment ref="AE17" authorId="0" shapeId="0" xr:uid="{A65429EC-F2E5-4E51-9E92-B5182B329F2A}">
      <text>
        <r>
          <rPr>
            <b/>
            <sz val="9"/>
            <color indexed="81"/>
            <rFont val="Tahoma"/>
            <family val="2"/>
          </rPr>
          <t>Note:</t>
        </r>
        <r>
          <rPr>
            <sz val="9"/>
            <color indexed="81"/>
            <rFont val="Tahoma"/>
            <family val="2"/>
          </rPr>
          <t xml:space="preserve">
Enter number in decimal format.
Example: 00.000000</t>
        </r>
      </text>
    </comment>
    <comment ref="AE18" authorId="0" shapeId="0" xr:uid="{DE19A345-84EA-4D94-B72B-646CE828FEEC}">
      <text>
        <r>
          <rPr>
            <b/>
            <sz val="9"/>
            <color indexed="81"/>
            <rFont val="Tahoma"/>
            <family val="2"/>
          </rPr>
          <t>Note:</t>
        </r>
        <r>
          <rPr>
            <sz val="9"/>
            <color indexed="81"/>
            <rFont val="Tahoma"/>
            <family val="2"/>
          </rPr>
          <t xml:space="preserve">
Enter number in decimal format.
Example: 00.000000</t>
        </r>
      </text>
    </comment>
    <comment ref="Z105" authorId="0" shapeId="0" xr:uid="{CFA644DF-13B9-4B32-A9CF-C42BA4BA8DCC}">
      <text>
        <r>
          <rPr>
            <b/>
            <sz val="9"/>
            <color indexed="81"/>
            <rFont val="Tahoma"/>
            <family val="2"/>
          </rPr>
          <t>Note:</t>
        </r>
        <r>
          <rPr>
            <sz val="9"/>
            <color indexed="81"/>
            <rFont val="Tahoma"/>
            <family val="2"/>
          </rPr>
          <t xml:space="preserve">
Use the drop down list to select your professional registration type.</t>
        </r>
      </text>
    </comment>
    <comment ref="Z111" authorId="0" shapeId="0" xr:uid="{AFD51000-DF99-4249-84F2-A4C0AD6B62D1}">
      <text>
        <r>
          <rPr>
            <b/>
            <sz val="9"/>
            <color indexed="81"/>
            <rFont val="Tahoma"/>
            <family val="2"/>
          </rPr>
          <t>Note:</t>
        </r>
        <r>
          <rPr>
            <sz val="9"/>
            <color indexed="81"/>
            <rFont val="Tahoma"/>
            <family val="2"/>
          </rPr>
          <t xml:space="preserve">
Before printing the form, check the following:
        1.  If items are highlighted in green, yellow, or orange, the form is not complete.  Provide the required information.</t>
        </r>
      </text>
    </comment>
  </commentList>
</comments>
</file>

<file path=xl/sharedStrings.xml><?xml version="1.0" encoding="utf-8"?>
<sst xmlns="http://schemas.openxmlformats.org/spreadsheetml/2006/main" count="729" uniqueCount="375">
  <si>
    <t>Development Information</t>
  </si>
  <si>
    <t>Name:</t>
  </si>
  <si>
    <t>Proposed Impervious Area (PIA)</t>
  </si>
  <si>
    <t>Pre-Development</t>
  </si>
  <si>
    <t>Curve Number:</t>
  </si>
  <si>
    <t>(WQ)</t>
  </si>
  <si>
    <t>(2-yr)</t>
  </si>
  <si>
    <t>(5-yr)</t>
  </si>
  <si>
    <t>(10-yr)</t>
  </si>
  <si>
    <t>(25-yr)</t>
  </si>
  <si>
    <t>(100-yr)</t>
  </si>
  <si>
    <t>Post-Development</t>
  </si>
  <si>
    <t>Post Total</t>
  </si>
  <si>
    <t>Pre Total</t>
  </si>
  <si>
    <t>Outfall Location</t>
  </si>
  <si>
    <t>Professional Engineer Certification</t>
  </si>
  <si>
    <t>Address:</t>
  </si>
  <si>
    <t>Date:</t>
  </si>
  <si>
    <t>Approval Status:</t>
  </si>
  <si>
    <t>Comments:</t>
  </si>
  <si>
    <t>Material</t>
  </si>
  <si>
    <t>Concrete</t>
  </si>
  <si>
    <t>Metal</t>
  </si>
  <si>
    <t>HDPP</t>
  </si>
  <si>
    <t>PVC</t>
  </si>
  <si>
    <t>HDPE</t>
  </si>
  <si>
    <t>Other</t>
  </si>
  <si>
    <t>Select</t>
  </si>
  <si>
    <t>Shape</t>
  </si>
  <si>
    <t>BMP ID:</t>
  </si>
  <si>
    <t>Existing Impervious Area (EIA):</t>
  </si>
  <si>
    <t>acres</t>
  </si>
  <si>
    <r>
      <t>Water Quality Volume (WQ</t>
    </r>
    <r>
      <rPr>
        <vertAlign val="subscript"/>
        <sz val="10"/>
        <color theme="1"/>
        <rFont val="Calibri"/>
        <family val="2"/>
      </rPr>
      <t>v</t>
    </r>
    <r>
      <rPr>
        <sz val="10"/>
        <color theme="1"/>
        <rFont val="Calibri"/>
        <family val="2"/>
        <scheme val="minor"/>
      </rPr>
      <t>):</t>
    </r>
  </si>
  <si>
    <r>
      <t>ft</t>
    </r>
    <r>
      <rPr>
        <vertAlign val="superscript"/>
        <sz val="8"/>
        <color theme="1"/>
        <rFont val="Calibri"/>
        <family val="2"/>
      </rPr>
      <t>3</t>
    </r>
  </si>
  <si>
    <r>
      <t>WQ</t>
    </r>
    <r>
      <rPr>
        <vertAlign val="subscript"/>
        <sz val="10"/>
        <color theme="1"/>
        <rFont val="Calibri"/>
        <family val="2"/>
      </rPr>
      <t>v</t>
    </r>
    <r>
      <rPr>
        <sz val="10"/>
        <color theme="1"/>
        <rFont val="Calibri"/>
        <family val="2"/>
        <scheme val="minor"/>
      </rPr>
      <t xml:space="preserve"> = </t>
    </r>
  </si>
  <si>
    <t>Inv. EL</t>
  </si>
  <si>
    <t>in</t>
  </si>
  <si>
    <t>ft</t>
  </si>
  <si>
    <t>Length:</t>
  </si>
  <si>
    <t>Top EL.:</t>
  </si>
  <si>
    <t>Latitude:</t>
  </si>
  <si>
    <t>Longitude:</t>
  </si>
  <si>
    <t>Basin ID:</t>
  </si>
  <si>
    <t>Total Area:</t>
  </si>
  <si>
    <t>Time of Concentration (min):</t>
  </si>
  <si>
    <t>Additional Impervious Area (AIA) = PIA - EIA</t>
  </si>
  <si>
    <t>AIA =</t>
  </si>
  <si>
    <t>Design</t>
  </si>
  <si>
    <t>As-Built</t>
  </si>
  <si>
    <t>Reviewed:</t>
  </si>
  <si>
    <t>Type</t>
  </si>
  <si>
    <t>Enter data as applicable for the proposed design.</t>
  </si>
  <si>
    <t>General Instructions</t>
  </si>
  <si>
    <t>If a field is highlighted yellow after a number is entered, the yellow highlight may indicate an error and/or concern.  Once the error and/or concern is resolved, the yellow highlight will be removed.  All yellow highlighted cells shall be resolved or an explanitation provided prior to completing the form.</t>
  </si>
  <si>
    <t>Field Types</t>
  </si>
  <si>
    <t>Supplemental Instructions</t>
  </si>
  <si>
    <t>Each Form shall be signed, sealed, and dated by a professional engineer registered in Alabama.</t>
  </si>
  <si>
    <t>Use the drop down list to select a shape.</t>
  </si>
  <si>
    <t>Riprap</t>
  </si>
  <si>
    <t>Earthen</t>
  </si>
  <si>
    <t>Geotextile</t>
  </si>
  <si>
    <t>Total Post Q &gt; Pre Q</t>
  </si>
  <si>
    <t>Post Total not completed</t>
  </si>
  <si>
    <t>Design Response</t>
  </si>
  <si>
    <t>Emergency Spillway Section not completed</t>
  </si>
  <si>
    <t>Pre Total not compeleted</t>
  </si>
  <si>
    <t>Automated Review Checks</t>
  </si>
  <si>
    <t>Form Section</t>
  </si>
  <si>
    <t>Pre-Development:</t>
  </si>
  <si>
    <t>Post-Development:</t>
  </si>
  <si>
    <t>Photographs, at a minimum, shall include the following:</t>
  </si>
  <si>
    <t>The developer / owner shall retain the services of a professional land surveyor to:</t>
  </si>
  <si>
    <t>Develop an as-built drawing.</t>
  </si>
  <si>
    <t>a.</t>
  </si>
  <si>
    <t>b.</t>
  </si>
  <si>
    <t>The developer shall retain the services of a professional engineer to:</t>
  </si>
  <si>
    <t>Photographs</t>
  </si>
  <si>
    <t>Storm sewers showing pipes, inlets, junction boxes, outlets, outlet protection, and invert elevations</t>
  </si>
  <si>
    <t>Prior to approval of the Final Plat.</t>
  </si>
  <si>
    <t>Provide ALL required attachments:</t>
  </si>
  <si>
    <t>As-built survey, at a minimum, shall include the following:</t>
  </si>
  <si>
    <t>The issuance of a Certificate of Occupancy; and/or,</t>
  </si>
  <si>
    <t>c.</t>
  </si>
  <si>
    <t>•</t>
  </si>
  <si>
    <t>Outfall Location:</t>
  </si>
  <si>
    <t>Latitude and/or Longitude not provided</t>
  </si>
  <si>
    <t>Max Stage for 2, 5, 10, and/or 25-year storm  &gt; Emergency Spillway Crest Elevation</t>
  </si>
  <si>
    <t xml:space="preserve">This is a calculated field.  Once the required information is entered, the orange highlight will be removed. </t>
  </si>
  <si>
    <t>Use the drop down list to select a material.</t>
  </si>
  <si>
    <t>Review Status</t>
  </si>
  <si>
    <t>General design standards and requirements shall be as follows:</t>
  </si>
  <si>
    <t xml:space="preserve"> As-built Survey</t>
  </si>
  <si>
    <t xml:space="preserve"> As-built H&amp;H Calculations</t>
  </si>
  <si>
    <t xml:space="preserve"> O&amp;M Agreement</t>
  </si>
  <si>
    <t>Attachments:</t>
  </si>
  <si>
    <t xml:space="preserve"> Photos</t>
  </si>
  <si>
    <t xml:space="preserve"> Yes</t>
  </si>
  <si>
    <t xml:space="preserve"> No</t>
  </si>
  <si>
    <t xml:space="preserve"> Approved</t>
  </si>
  <si>
    <t xml:space="preserve"> Approved Contingent</t>
  </si>
  <si>
    <t xml:space="preserve"> Denied</t>
  </si>
  <si>
    <t xml:space="preserve"> Incomplete</t>
  </si>
  <si>
    <t xml:space="preserve"> Design Drawings</t>
  </si>
  <si>
    <t xml:space="preserve"> H&amp;H Calculations</t>
  </si>
  <si>
    <t xml:space="preserve"> Drainage Basin Maps</t>
  </si>
  <si>
    <t>Drainage Area (acre):</t>
  </si>
  <si>
    <t>Owner's Information</t>
  </si>
  <si>
    <t xml:space="preserve"> Not Applicable</t>
  </si>
  <si>
    <t xml:space="preserve">Name: </t>
  </si>
  <si>
    <t xml:space="preserve">Address: </t>
  </si>
  <si>
    <t xml:space="preserve">Email: </t>
  </si>
  <si>
    <t xml:space="preserve">HOA Name: </t>
  </si>
  <si>
    <t xml:space="preserve">State: </t>
  </si>
  <si>
    <t xml:space="preserve">Zip Code: </t>
  </si>
  <si>
    <t xml:space="preserve">Phone: </t>
  </si>
  <si>
    <t xml:space="preserve">Title: </t>
  </si>
  <si>
    <t>HOA Contact:</t>
  </si>
  <si>
    <t>No</t>
  </si>
  <si>
    <t>Long</t>
  </si>
  <si>
    <r>
      <t>WQ</t>
    </r>
    <r>
      <rPr>
        <vertAlign val="subscript"/>
        <sz val="11"/>
        <color theme="1"/>
        <rFont val="Calibri"/>
        <family val="2"/>
        <scheme val="minor"/>
      </rPr>
      <t>v</t>
    </r>
    <r>
      <rPr>
        <sz val="11"/>
        <color theme="1"/>
        <rFont val="Calibri"/>
        <family val="2"/>
        <scheme val="minor"/>
      </rPr>
      <t xml:space="preserve"> Required &gt; WQ</t>
    </r>
    <r>
      <rPr>
        <vertAlign val="subscript"/>
        <sz val="11"/>
        <color theme="1"/>
        <rFont val="Calibri"/>
        <family val="2"/>
        <scheme val="minor"/>
      </rPr>
      <t>v</t>
    </r>
    <r>
      <rPr>
        <sz val="11"/>
        <color theme="1"/>
        <rFont val="Calibri"/>
        <family val="2"/>
        <scheme val="minor"/>
      </rPr>
      <t xml:space="preserve"> Provided</t>
    </r>
  </si>
  <si>
    <t>As-Built does not match Design</t>
  </si>
  <si>
    <t>Montgomery</t>
  </si>
  <si>
    <t>Hoover</t>
  </si>
  <si>
    <t>Prattville</t>
  </si>
  <si>
    <t>Mobile</t>
  </si>
  <si>
    <t xml:space="preserve">Select City: </t>
  </si>
  <si>
    <t xml:space="preserve">Bottom EL: </t>
  </si>
  <si>
    <t>Yes</t>
  </si>
  <si>
    <t xml:space="preserve">Outlet Pipe: </t>
  </si>
  <si>
    <t xml:space="preserve">Width: </t>
  </si>
  <si>
    <t xml:space="preserve">Diameter: </t>
  </si>
  <si>
    <t xml:space="preserve">Material: </t>
  </si>
  <si>
    <t xml:space="preserve">Shape: </t>
  </si>
  <si>
    <t>Round</t>
  </si>
  <si>
    <t>Rectangle</t>
  </si>
  <si>
    <t>Trapezoid</t>
  </si>
  <si>
    <t>Square</t>
  </si>
  <si>
    <t xml:space="preserve"> Photographs</t>
  </si>
  <si>
    <t xml:space="preserve"> Maintenance Summary</t>
  </si>
  <si>
    <t>Development Information:</t>
  </si>
  <si>
    <t xml:space="preserve">Date: </t>
  </si>
  <si>
    <t xml:space="preserve">BMP ID: </t>
  </si>
  <si>
    <t xml:space="preserve">Latitude: </t>
  </si>
  <si>
    <t xml:space="preserve">Longitude: </t>
  </si>
  <si>
    <t xml:space="preserve">Contact: </t>
  </si>
  <si>
    <t>Maintenance Summary</t>
  </si>
  <si>
    <t>Inspection Observations</t>
  </si>
  <si>
    <t>Follow-up Actions</t>
  </si>
  <si>
    <t xml:space="preserve"> No follow-up actions are required</t>
  </si>
  <si>
    <t>Maintenance Needed</t>
  </si>
  <si>
    <t xml:space="preserve"> Repair</t>
  </si>
  <si>
    <t xml:space="preserve"> bags</t>
  </si>
  <si>
    <t xml:space="preserve"> tons</t>
  </si>
  <si>
    <t xml:space="preserve"> cy</t>
  </si>
  <si>
    <t xml:space="preserve">Company: </t>
  </si>
  <si>
    <t xml:space="preserve">Signature: </t>
  </si>
  <si>
    <t xml:space="preserve"> Remove sediment</t>
  </si>
  <si>
    <t xml:space="preserve">Comments: </t>
  </si>
  <si>
    <t xml:space="preserve">Select: </t>
  </si>
  <si>
    <t xml:space="preserve">Orifice: </t>
  </si>
  <si>
    <t xml:space="preserve">Attachments: </t>
  </si>
  <si>
    <t xml:space="preserve">Buildings / Structures: </t>
  </si>
  <si>
    <t xml:space="preserve">Driveways / Sidewalks: </t>
  </si>
  <si>
    <t xml:space="preserve">Roads: </t>
  </si>
  <si>
    <t xml:space="preserve">Parking: </t>
  </si>
  <si>
    <t xml:space="preserve">Other: </t>
  </si>
  <si>
    <t xml:space="preserve">Total PIA: </t>
  </si>
  <si>
    <t>Select either "Yes" or "No" by placing an "X" in the appropriate box.  Once an "X" is entered, the green highlight will be removed.</t>
  </si>
  <si>
    <t>Automated Review Checks:  Once information and data are entered into the form, the form will check the information entered and identify any potential issues or concerns.  Prior to printing the form, all automated comments shall be resolved.</t>
  </si>
  <si>
    <t>Automated Comments</t>
  </si>
  <si>
    <t xml:space="preserve"> Manufacturer Data</t>
  </si>
  <si>
    <t xml:space="preserve"> Maintenance Plan</t>
  </si>
  <si>
    <t xml:space="preserve"> ADS</t>
  </si>
  <si>
    <t xml:space="preserve"> Contech</t>
  </si>
  <si>
    <t xml:space="preserve"> Other:</t>
  </si>
  <si>
    <t>Diameter</t>
  </si>
  <si>
    <t>This is a required field.  Place an "X" in the appropriate box and the green highlight will be removed.  In some cases, the selection is optional.  Once an option is completed, additional fields will be highlighted green and in some fields the green highlight will be removed.</t>
  </si>
  <si>
    <t>Once the Design, As-built, or Inspection Forms are completed, there should be no green, yellow, or orange highlighted fields.</t>
  </si>
  <si>
    <t>The Supplemental Instructions provide additional guidance and design standards.</t>
  </si>
  <si>
    <t>Form 2E - Hydrodynamic Separator
Design Form</t>
  </si>
  <si>
    <t>Form 3E - Hydrodynamic Separator
As-Built Certification Form</t>
  </si>
  <si>
    <r>
      <t xml:space="preserve">Form 4E - Hydrodynamic Separator
</t>
    </r>
    <r>
      <rPr>
        <b/>
        <sz val="16"/>
        <color theme="1"/>
        <rFont val="Calibri"/>
        <family val="2"/>
        <scheme val="minor"/>
      </rPr>
      <t>Annual Inspection Form</t>
    </r>
  </si>
  <si>
    <t>Hydrodynamic Separator</t>
  </si>
  <si>
    <t xml:space="preserve"> Hydro International</t>
  </si>
  <si>
    <t xml:space="preserve"> Oldcastle Infrastructure</t>
  </si>
  <si>
    <t xml:space="preserve">Manufacturer: </t>
  </si>
  <si>
    <t xml:space="preserve">Product Name: </t>
  </si>
  <si>
    <t xml:space="preserve">Model No.: </t>
  </si>
  <si>
    <t xml:space="preserve">WQ Function: </t>
  </si>
  <si>
    <t xml:space="preserve">Configuration: </t>
  </si>
  <si>
    <t xml:space="preserve"> Pretreatment</t>
  </si>
  <si>
    <t xml:space="preserve"> Inline w/ system</t>
  </si>
  <si>
    <t xml:space="preserve"> Stand-alone</t>
  </si>
  <si>
    <t xml:space="preserve"> Offline</t>
  </si>
  <si>
    <t>Hydrodynamic separator is assessable for maintenance?</t>
  </si>
  <si>
    <t xml:space="preserve">Treatment Flow Rate*: </t>
  </si>
  <si>
    <t xml:space="preserve">Allowable Peak Inline Flow Rate: </t>
  </si>
  <si>
    <t>*Note: The treatment flow rate shall be for 80% Total Suspended Solids (TSS) removal of 110 m particle.</t>
  </si>
  <si>
    <t xml:space="preserve">Sediment Storage: </t>
  </si>
  <si>
    <t xml:space="preserve">Floatable / Oil Storage: </t>
  </si>
  <si>
    <r>
      <t xml:space="preserve"> ft</t>
    </r>
    <r>
      <rPr>
        <vertAlign val="superscript"/>
        <sz val="10"/>
        <color theme="1"/>
        <rFont val="Calibri"/>
        <family val="2"/>
        <scheme val="minor"/>
      </rPr>
      <t>3</t>
    </r>
  </si>
  <si>
    <t>Storm Treatment Chamber</t>
  </si>
  <si>
    <t xml:space="preserve">Maintenance Access Type: </t>
  </si>
  <si>
    <t xml:space="preserve"> Manhole</t>
  </si>
  <si>
    <t xml:space="preserve"> Grate Inlet</t>
  </si>
  <si>
    <t xml:space="preserve">Inlet Pipe 1: </t>
  </si>
  <si>
    <t xml:space="preserve">Inlet Pipe 2: </t>
  </si>
  <si>
    <t xml:space="preserve">Inlet Pipe 3: </t>
  </si>
  <si>
    <t xml:space="preserve">Inlet Pipe 4: </t>
  </si>
  <si>
    <r>
      <t xml:space="preserve"> ft</t>
    </r>
    <r>
      <rPr>
        <vertAlign val="superscript"/>
        <sz val="10"/>
        <color theme="1"/>
        <rFont val="Calibri"/>
        <family val="2"/>
        <scheme val="minor"/>
      </rPr>
      <t>3</t>
    </r>
    <r>
      <rPr>
        <sz val="10"/>
        <color theme="1"/>
        <rFont val="Calibri"/>
        <family val="2"/>
        <scheme val="minor"/>
      </rPr>
      <t>/s</t>
    </r>
  </si>
  <si>
    <t xml:space="preserve">Treatment Flow Rate: </t>
  </si>
  <si>
    <t xml:space="preserve"> Storm Treatment Chamber</t>
  </si>
  <si>
    <t xml:space="preserve"> Maintenance Access Type: </t>
  </si>
  <si>
    <t>Perform a field survey of the constructed hydrodynamic separator; and,</t>
  </si>
  <si>
    <t>Location of the hydrodynamic separator, spot elevations, outlet structure, outlet pipe, etc.</t>
  </si>
  <si>
    <t>Use the as-built survey data to complete Form 3E – Hydrodynamic Separator As-built Certification Form;</t>
  </si>
  <si>
    <t>Outlet pipe discharge location</t>
  </si>
  <si>
    <t>General overview of hydrodynamic separator</t>
  </si>
  <si>
    <t>Complete Form 4E - Hydrodynamic Separator Annual Inspection Form; and,</t>
  </si>
  <si>
    <t>Inspect the hydrodynamic separator to determine:</t>
  </si>
  <si>
    <t>If the hydrodynamic separator cotinues to function as it was originally designed; and,</t>
  </si>
  <si>
    <t>Revision Date:</t>
  </si>
  <si>
    <t>Page 1 of 3</t>
  </si>
  <si>
    <t>Page 3 of 3</t>
  </si>
  <si>
    <t>Page 2 of 3</t>
  </si>
  <si>
    <t>Page 2 of 2</t>
  </si>
  <si>
    <t>Page 1 of 2</t>
  </si>
  <si>
    <t xml:space="preserve"> Cleaning Port</t>
  </si>
  <si>
    <t>Private Easement:</t>
  </si>
  <si>
    <t>Accessable for Maintenance:</t>
  </si>
  <si>
    <t>Hydrodynamic Separator is not accessable for maintenance</t>
  </si>
  <si>
    <t>Jefferson</t>
  </si>
  <si>
    <t>Registration</t>
  </si>
  <si>
    <t>Acronym</t>
  </si>
  <si>
    <t>Certified Erosion, Sediment and Stormwater Inspector</t>
  </si>
  <si>
    <t xml:space="preserve">CESSWI No.: </t>
  </si>
  <si>
    <t>Certified Professional in Erosion and Sediment Control</t>
  </si>
  <si>
    <t xml:space="preserve">CPESC No.: </t>
  </si>
  <si>
    <t>Certified Professional in Municipal Stormwater Management</t>
  </si>
  <si>
    <t xml:space="preserve">CPMSM No.: </t>
  </si>
  <si>
    <t>Certified Professional in Stormwater Quality</t>
  </si>
  <si>
    <t xml:space="preserve">CPSWQ No.: </t>
  </si>
  <si>
    <t>Professional Engineer</t>
  </si>
  <si>
    <t xml:space="preserve">PE No.: </t>
  </si>
  <si>
    <t>Qualified Credentialed Inspector</t>
  </si>
  <si>
    <t xml:space="preserve">QCI No.: </t>
  </si>
  <si>
    <t>Effective Date:</t>
  </si>
  <si>
    <t>Entity Type:</t>
  </si>
  <si>
    <t>Maintenance Agreement:</t>
  </si>
  <si>
    <t>1 February 2020</t>
  </si>
  <si>
    <t>1 October 2020</t>
  </si>
  <si>
    <t>1 October 2015</t>
  </si>
  <si>
    <t>1 July 2018</t>
  </si>
  <si>
    <t>Type:</t>
  </si>
  <si>
    <t>City</t>
  </si>
  <si>
    <t>County</t>
  </si>
  <si>
    <t xml:space="preserve"> Covenant</t>
  </si>
  <si>
    <t>By affixing my professional seal and signature on this form, I hereby certify that the hydrodynamic separator:</t>
  </si>
  <si>
    <t>Provides the required water quality volume (WQv) treatment;</t>
  </si>
  <si>
    <t>Hydrodynamic separator shall be located within a private easement;</t>
  </si>
  <si>
    <t xml:space="preserve"> As-Built Survey Drawing(s)</t>
  </si>
  <si>
    <t>By affixing my professional seal and signature on this form, I hereby certify that the hydrodynamic separator has been constructed in accordance with the approved design.  I further certify that the drainage areas shown in the approved hydrology and hydraulic (H&amp;H) calculations do in fact drain into the hydrodynamic separator and that the post-development runoff mimics pre-development hydrology to the maximum extent practicable (MEP).</t>
  </si>
  <si>
    <t>Professional Registration:</t>
  </si>
  <si>
    <t>Registration Number:</t>
  </si>
  <si>
    <t>The developer/owner shall retain the services of a registered professional to:</t>
  </si>
  <si>
    <t>By affixing my signature on this form, I hereby certify that the hydrodynamic separator:</t>
  </si>
  <si>
    <t>Requires the above described maintenance in order to function as it was designed.  Upon completion of the required maintenance activities, I shall reinspect the hydrodynamic separator and provide a supplemental Annual Inspection Form.</t>
  </si>
  <si>
    <t>Registered Professional Certification</t>
  </si>
  <si>
    <t>Installation of a hydrodynamic separator shall not adversely impact and/or cause flooding of properties located</t>
  </si>
  <si>
    <t>The calculation methodology shall utilize the National Resource Conservation Resources (NRCS) Urban Hydrology for</t>
  </si>
  <si>
    <t>All applicable developments shall be responsible for ensuring that post-development hydrology mimics</t>
  </si>
  <si>
    <t xml:space="preserve">pre-development hydrology for the WQ  rainfall depth;  </t>
  </si>
  <si>
    <t>H&amp;H studies for stormwater management facilities shall include model network, existing drainage areas, proposed</t>
  </si>
  <si>
    <t>drainage areas, time of concentration, curve number, pre-development peak discharges, post-development peak</t>
  </si>
  <si>
    <t>discharges, outlet structure geometry, emergency spillway geometry, pond stage-area-storage summary, pond</t>
  </si>
  <si>
    <t>discharge summary, inflow and outflow hydrographs, and outlet pipe velocities.</t>
  </si>
  <si>
    <t xml:space="preserve"> Manufacturer: </t>
  </si>
  <si>
    <t>Home Owners Association (HOA) Information</t>
  </si>
  <si>
    <t xml:space="preserve">Site features to include but not limited to roads, rights-of-way, property lines, driveways, buildings, </t>
  </si>
  <si>
    <t>parking areas, fences, retaining walls, dumpster pads, etc.</t>
  </si>
  <si>
    <t>If any maintenance is required; or,</t>
  </si>
  <si>
    <t>If an inspection is needed by a professional engineer.</t>
  </si>
  <si>
    <t xml:space="preserve">If maintenance is required to ensure that the hydrodynamic separator functions as it was originally designed, the </t>
  </si>
  <si>
    <t>developer / owner shall submit an updated Form 4E - Hydrodynamic Separator Annual Inspection Form when all</t>
  </si>
  <si>
    <t>maintenance activities have been completed.</t>
  </si>
  <si>
    <t>A registered professional shall include:</t>
  </si>
  <si>
    <t>CESSWI - Certified Erosion, Sediment, and Stormwater Inspector</t>
  </si>
  <si>
    <t>CPESC - Certified Professional in Erosion and Sediment Control</t>
  </si>
  <si>
    <t>CPMSM - Certified Professional in Municipal Stormwater Management</t>
  </si>
  <si>
    <t>CPSWQ - Certified Professional in Stormwater Quality</t>
  </si>
  <si>
    <t>PE - Professional Engineer</t>
  </si>
  <si>
    <t>QCI - Qualified Credentialed Inspector</t>
  </si>
  <si>
    <t>Current Logo</t>
  </si>
  <si>
    <t>This is a required field.  Once a number or text is entered, the green highlight will be removed.</t>
  </si>
  <si>
    <t xml:space="preserve">City: </t>
  </si>
  <si>
    <t>Engineering or Building Number has not been provided</t>
  </si>
  <si>
    <t>Permit Type:</t>
  </si>
  <si>
    <t>Engineering or Building No.</t>
  </si>
  <si>
    <t>Max Velocity:</t>
  </si>
  <si>
    <t>Lookup Table</t>
  </si>
  <si>
    <t>Lat</t>
  </si>
  <si>
    <t>Lat &amp; Long</t>
  </si>
  <si>
    <t>Complete Design Form with the required design information.  Once the Design Form is completed, most of the Design section of the As-built Form will be prepopulated.</t>
  </si>
  <si>
    <t>Use the drop down list to select an orifice or weir.</t>
  </si>
  <si>
    <t xml:space="preserve">Weir: </t>
  </si>
  <si>
    <t>Requires a more detailed follow-up inspection by a professional engineer.</t>
  </si>
  <si>
    <t>Outfall</t>
  </si>
  <si>
    <t xml:space="preserve">Outfall discharges to: </t>
  </si>
  <si>
    <t>Suspect illicit discharge type?</t>
  </si>
  <si>
    <t xml:space="preserve">Distance from MH Rim to Top of Water? </t>
  </si>
  <si>
    <t xml:space="preserve">Distance from MH Rim to Top of Sediment? </t>
  </si>
  <si>
    <t xml:space="preserve">Litter / debris present? </t>
  </si>
  <si>
    <t xml:space="preserve">Sediment present? </t>
  </si>
  <si>
    <t xml:space="preserve">Inlet pipe clogged? </t>
  </si>
  <si>
    <t xml:space="preserve">Outlet pipe clogged? </t>
  </si>
  <si>
    <t xml:space="preserve">Damaged? </t>
  </si>
  <si>
    <t xml:space="preserve">Suspect illicit discharge present? </t>
  </si>
  <si>
    <t xml:space="preserve">Damage Type? </t>
  </si>
  <si>
    <t xml:space="preserve">Outfall Comments: </t>
  </si>
  <si>
    <t xml:space="preserve">Separator Comments: </t>
  </si>
  <si>
    <t xml:space="preserve">Hydrodynamic </t>
  </si>
  <si>
    <t xml:space="preserve">Contact Name: </t>
  </si>
  <si>
    <t xml:space="preserve"> Maintenance is required</t>
  </si>
  <si>
    <t xml:space="preserve"> Remove litter / debris</t>
  </si>
  <si>
    <t xml:space="preserve"> Report suspect illicit discharge</t>
  </si>
  <si>
    <t xml:space="preserve"> Clean / repair</t>
  </si>
  <si>
    <t>No. Taken</t>
  </si>
  <si>
    <t>Date</t>
  </si>
  <si>
    <t>Photographs with date and captions</t>
  </si>
  <si>
    <t xml:space="preserve"> Photographs with date and captions</t>
  </si>
  <si>
    <t xml:space="preserve">Insp Report Due: </t>
  </si>
  <si>
    <t>30 Septbember</t>
  </si>
  <si>
    <t>1 September</t>
  </si>
  <si>
    <t>Insp Report Due:</t>
  </si>
  <si>
    <t>within, upstream, and/or downstream of the development;</t>
  </si>
  <si>
    <t>A stormwater pathway (i.e. piped storm sewer, overland flow, etc.) within the development shall</t>
  </si>
  <si>
    <t>be provided to convey the discharge resulting from a 100-year, 24-hour storm event in a manner that</t>
  </si>
  <si>
    <t>will not adversely impact and/or cause flooding of structures within the development;</t>
  </si>
  <si>
    <t xml:space="preserve">Sediment Storage Capacity: </t>
  </si>
  <si>
    <t xml:space="preserve">Floatable / Oil Storage Capacity: </t>
  </si>
  <si>
    <t>Drainage areas shown in the hydrology and hydraulic (H&amp;H) calculations drain into the hydrodynamic separator.</t>
  </si>
  <si>
    <t>of the development;</t>
  </si>
  <si>
    <t>Will not adversely impact and/or cause flooding of structures within the development and downstream</t>
  </si>
  <si>
    <t xml:space="preserve">Seal: </t>
  </si>
  <si>
    <t>Caption identifying the location and/or description of the photograph</t>
  </si>
  <si>
    <t>Hydrodynamic separator</t>
  </si>
  <si>
    <t>MH Rim EL.:</t>
  </si>
  <si>
    <t xml:space="preserve">MH Bottom EL: </t>
  </si>
  <si>
    <t xml:space="preserve"> ft</t>
  </si>
  <si>
    <t xml:space="preserve">Distance from Water Surface </t>
  </si>
  <si>
    <t xml:space="preserve">to Top of Sediment Pile: </t>
  </si>
  <si>
    <t>A hydrodynamic separator shall not be located within a floodplain or floodway;</t>
  </si>
  <si>
    <t>Provide supporting data from the manufracturer to validate:</t>
  </si>
  <si>
    <t>Distance from Water Surface to Top of Sediment Pile</t>
  </si>
  <si>
    <t>Sediment Storage Capacity</t>
  </si>
  <si>
    <t>Floatable / Oil Storage Capacity</t>
  </si>
  <si>
    <t>Allowable Peak Inline Flow Rate</t>
  </si>
  <si>
    <t>Treatment Flow Rate*</t>
  </si>
  <si>
    <t>d.</t>
  </si>
  <si>
    <t>e.</t>
  </si>
  <si>
    <t>Manufacturer's Data:</t>
  </si>
  <si>
    <t>Manufacturer's data is not provided</t>
  </si>
  <si>
    <t>Manufacturer's Data</t>
  </si>
  <si>
    <t xml:space="preserve"> Manufacturer's Data:</t>
  </si>
  <si>
    <t>ENG No.</t>
  </si>
  <si>
    <t>(50-yr)</t>
  </si>
  <si>
    <t>Storms:</t>
  </si>
  <si>
    <t>2, 5, 10, and 25</t>
  </si>
  <si>
    <t>2, 5, 10, 25, 50, and 100</t>
  </si>
  <si>
    <t>Arch</t>
  </si>
  <si>
    <t>Elliptical</t>
  </si>
  <si>
    <t>V-notch</t>
  </si>
  <si>
    <t>Hydrodynamic separator is located on a private property?</t>
  </si>
  <si>
    <t>Hydrodynamic Separator is not located on private property</t>
  </si>
  <si>
    <r>
      <t>Peak Discharge (ft</t>
    </r>
    <r>
      <rPr>
        <vertAlign val="superscript"/>
        <sz val="8"/>
        <color theme="1"/>
        <rFont val="Calibri"/>
        <family val="2"/>
      </rPr>
      <t>3</t>
    </r>
    <r>
      <rPr>
        <sz val="10"/>
        <color theme="1"/>
        <rFont val="Calibri"/>
        <family val="2"/>
        <scheme val="minor"/>
      </rPr>
      <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</si>
</sst>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409]d\-mmm\-yy;@"/>
    <numFmt numFmtId="165" formatCode="0.000000"/>
    <numFmt numFmtId="166" formatCode="0."/>
    <numFmt numFmtId="167" formatCode="#,##0.000000"/>
    <numFmt numFmtId="168" formatCode="[$-409]d\ mmmm\ yyyy;@"/>
    <numFmt numFmtId="169" formatCode="[$-409]dd\ mmmm\ yyyy;@"/>
    <numFmt numFmtId="170" formatCode="[&lt;=9999999]###\-####;\(###\)\ ###\-####"/>
    <numFmt numFmtId="171" formatCode="00000"/>
    <numFmt numFmtId="172" formatCode="\-0.000000"/>
    <numFmt numFmtId="173" formatCode="[$-409]mmmm\ d\,\ yyyy;@"/>
  </numFmts>
  <fonts count="26" x14ac:knownFonts="1">
    <font>
      <sz val="11"/>
      <color theme="1"/>
      <name val="Calibri"/>
      <family val="2"/>
      <scheme val="minor"/>
    </font>
    <font>
      <b/>
      <u/>
      <sz val="12"/>
      <color theme="1"/>
      <name val="Calibri"/>
      <family val="2"/>
      <scheme val="minor"/>
    </font>
    <font>
      <b/>
      <sz val="18"/>
      <color theme="1"/>
      <name val="Calibri"/>
      <family val="2"/>
      <scheme val="minor"/>
    </font>
    <font>
      <sz val="10"/>
      <color theme="1"/>
      <name val="Calibri"/>
      <family val="2"/>
      <scheme val="minor"/>
    </font>
    <font>
      <vertAlign val="subscript"/>
      <sz val="10"/>
      <color theme="1"/>
      <name val="Calibri"/>
      <family val="2"/>
    </font>
    <font>
      <b/>
      <sz val="10"/>
      <color theme="1"/>
      <name val="Calibri"/>
      <family val="2"/>
      <scheme val="minor"/>
    </font>
    <font>
      <vertAlign val="superscript"/>
      <sz val="8"/>
      <color theme="1"/>
      <name val="Calibri"/>
      <family val="2"/>
    </font>
    <font>
      <u/>
      <sz val="10"/>
      <color theme="1"/>
      <name val="Calibri"/>
      <family val="2"/>
      <scheme val="minor"/>
    </font>
    <font>
      <b/>
      <sz val="12"/>
      <color theme="1"/>
      <name val="Calibri"/>
      <family val="2"/>
      <scheme val="minor"/>
    </font>
    <font>
      <u/>
      <sz val="11"/>
      <color theme="10"/>
      <name val="Calibri"/>
      <family val="2"/>
      <scheme val="minor"/>
    </font>
    <font>
      <b/>
      <u/>
      <sz val="10"/>
      <color theme="1"/>
      <name val="Calibri"/>
      <family val="2"/>
      <scheme val="minor"/>
    </font>
    <font>
      <vertAlign val="subscript"/>
      <sz val="11"/>
      <color theme="1"/>
      <name val="Calibri"/>
      <family val="2"/>
      <scheme val="minor"/>
    </font>
    <font>
      <b/>
      <u/>
      <sz val="16"/>
      <color theme="1"/>
      <name val="Calibri"/>
      <family val="2"/>
      <scheme val="minor"/>
    </font>
    <font>
      <sz val="12"/>
      <color theme="1"/>
      <name val="Calibri"/>
      <family val="2"/>
      <scheme val="minor"/>
    </font>
    <font>
      <u/>
      <sz val="12"/>
      <color theme="1"/>
      <name val="Calibri"/>
      <family val="2"/>
      <scheme val="minor"/>
    </font>
    <font>
      <sz val="11"/>
      <color theme="1"/>
      <name val="Calibri"/>
      <family val="2"/>
    </font>
    <font>
      <u/>
      <sz val="10"/>
      <color theme="10"/>
      <name val="Calibri"/>
      <family val="2"/>
      <scheme val="minor"/>
    </font>
    <font>
      <b/>
      <sz val="16"/>
      <color theme="1"/>
      <name val="Calibri"/>
      <family val="2"/>
      <scheme val="minor"/>
    </font>
    <font>
      <sz val="14"/>
      <color theme="1"/>
      <name val="Calibri"/>
      <family val="2"/>
      <scheme val="minor"/>
    </font>
    <font>
      <vertAlign val="superscript"/>
      <sz val="10"/>
      <color theme="1"/>
      <name val="Calibri"/>
      <family val="2"/>
      <scheme val="minor"/>
    </font>
    <font>
      <sz val="8"/>
      <name val="Calibri"/>
      <family val="2"/>
      <scheme val="minor"/>
    </font>
    <font>
      <sz val="9"/>
      <color theme="1"/>
      <name val="Calibri"/>
      <family val="2"/>
      <scheme val="minor"/>
    </font>
    <font>
      <sz val="10"/>
      <color theme="1"/>
      <name val="Calibri"/>
      <family val="2"/>
    </font>
    <font>
      <sz val="9"/>
      <color indexed="81"/>
      <name val="Tahoma"/>
      <family val="2"/>
    </font>
    <font>
      <b/>
      <sz val="9"/>
      <color indexed="81"/>
      <name val="Tahoma"/>
      <family val="2"/>
    </font>
    <font>
      <b/>
      <sz val="11"/>
      <color theme="1"/>
      <name val="Calibri"/>
      <family val="2"/>
      <scheme val="minor"/>
    </font>
  </fonts>
  <fills count="8">
    <fill>
      <patternFill patternType="none"/>
    </fill>
    <fill>
      <patternFill patternType="gray125"/>
    </fill>
    <fill>
      <patternFill patternType="solid">
        <fgColor theme="7" tint="0.59996337778862885"/>
        <bgColor indexed="64"/>
      </patternFill>
    </fill>
    <fill>
      <patternFill patternType="solid">
        <fgColor theme="8" tint="0.599963377788628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tint="-0.14996795556505021"/>
        <bgColor indexed="64"/>
      </patternFill>
    </fill>
    <fill>
      <patternFill patternType="solid">
        <fgColor rgb="FFFFFFCC"/>
        <bgColor indexed="64"/>
      </patternFill>
    </fill>
  </fills>
  <borders count="15">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thin">
        <color auto="1"/>
      </top>
      <bottom style="double">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right style="medium">
        <color auto="1"/>
      </right>
      <top/>
      <bottom/>
      <diagonal/>
    </border>
    <border>
      <left style="medium">
        <color auto="1"/>
      </left>
      <right/>
      <top/>
      <bottom/>
      <diagonal/>
    </border>
  </borders>
  <cellStyleXfs count="2">
    <xf numFmtId="0" fontId="0" fillId="0" borderId="0"/>
    <xf numFmtId="0" fontId="9" fillId="0" borderId="0" applyNumberFormat="0" applyFill="0" applyBorder="0" applyAlignment="0" applyProtection="0"/>
  </cellStyleXfs>
  <cellXfs count="207">
    <xf numFmtId="0" fontId="0" fillId="0" borderId="0" xfId="0"/>
    <xf numFmtId="0" fontId="1" fillId="0" borderId="0" xfId="0" applyFont="1" applyAlignment="1">
      <alignment vertical="center"/>
    </xf>
    <xf numFmtId="0" fontId="3" fillId="0" borderId="0" xfId="0" applyFont="1" applyAlignment="1">
      <alignment horizontal="right" vertical="center"/>
    </xf>
    <xf numFmtId="0" fontId="5" fillId="0" borderId="0" xfId="0" applyFont="1" applyAlignment="1">
      <alignment vertical="center" wrapText="1"/>
    </xf>
    <xf numFmtId="0" fontId="3" fillId="0" borderId="0" xfId="0" applyFont="1" applyAlignment="1">
      <alignment horizontal="center" vertical="center"/>
    </xf>
    <xf numFmtId="0" fontId="8" fillId="0" borderId="0" xfId="0" applyFont="1" applyAlignment="1">
      <alignment vertical="center"/>
    </xf>
    <xf numFmtId="0" fontId="3" fillId="3" borderId="0" xfId="0" applyFont="1" applyFill="1" applyAlignment="1">
      <alignment vertical="center"/>
    </xf>
    <xf numFmtId="0" fontId="3" fillId="0" borderId="0" xfId="0" applyFont="1" applyAlignment="1">
      <alignment horizontal="left" vertical="center"/>
    </xf>
    <xf numFmtId="0" fontId="3" fillId="3" borderId="0" xfId="0" applyFont="1" applyFill="1" applyAlignment="1">
      <alignment horizontal="left" vertical="center"/>
    </xf>
    <xf numFmtId="0" fontId="3" fillId="6" borderId="0" xfId="0" applyFont="1" applyFill="1" applyAlignment="1">
      <alignment vertical="center"/>
    </xf>
    <xf numFmtId="166" fontId="13" fillId="0" borderId="0" xfId="0" applyNumberFormat="1" applyFont="1" applyAlignment="1">
      <alignment horizontal="center" vertical="center"/>
    </xf>
    <xf numFmtId="0" fontId="13" fillId="0" borderId="0" xfId="0" applyFont="1" applyAlignment="1">
      <alignment vertical="center"/>
    </xf>
    <xf numFmtId="0" fontId="13" fillId="0" borderId="1" xfId="0" applyFont="1" applyBorder="1" applyAlignment="1">
      <alignment horizontal="center" vertical="center"/>
    </xf>
    <xf numFmtId="4" fontId="13" fillId="0" borderId="1" xfId="0" applyNumberFormat="1" applyFont="1" applyBorder="1" applyAlignment="1">
      <alignment vertical="center"/>
    </xf>
    <xf numFmtId="0" fontId="14" fillId="2" borderId="1" xfId="0" applyFont="1" applyFill="1" applyBorder="1" applyAlignment="1">
      <alignment vertical="center"/>
    </xf>
    <xf numFmtId="0" fontId="13" fillId="5" borderId="1" xfId="0" applyFont="1" applyFill="1" applyBorder="1" applyAlignment="1">
      <alignment vertical="center"/>
    </xf>
    <xf numFmtId="0" fontId="8" fillId="0" borderId="0" xfId="0" applyFont="1" applyAlignment="1">
      <alignment horizontal="left" vertical="center"/>
    </xf>
    <xf numFmtId="0" fontId="3" fillId="0" borderId="11" xfId="0" applyFont="1" applyBorder="1" applyAlignment="1">
      <alignment horizontal="center" vertical="center"/>
    </xf>
    <xf numFmtId="0" fontId="3" fillId="0" borderId="11" xfId="0" applyFont="1" applyBorder="1" applyAlignment="1" applyProtection="1">
      <alignment horizontal="center" vertical="center"/>
      <protection locked="0"/>
    </xf>
    <xf numFmtId="0" fontId="3" fillId="6" borderId="0" xfId="0" applyFont="1" applyFill="1" applyAlignment="1">
      <alignment horizontal="center" vertical="center"/>
    </xf>
    <xf numFmtId="166" fontId="3" fillId="0" borderId="0" xfId="0" applyNumberFormat="1" applyFont="1" applyAlignment="1">
      <alignment horizontal="center" vertical="center"/>
    </xf>
    <xf numFmtId="0" fontId="2" fillId="0" borderId="0" xfId="0" applyFont="1" applyAlignment="1">
      <alignment vertical="center" wrapText="1"/>
    </xf>
    <xf numFmtId="0" fontId="2" fillId="0" borderId="0" xfId="0" applyFont="1" applyAlignment="1">
      <alignment horizontal="right" vertical="center" wrapText="1"/>
    </xf>
    <xf numFmtId="0" fontId="3" fillId="3" borderId="5" xfId="0" applyFont="1" applyFill="1" applyBorder="1" applyAlignment="1">
      <alignment vertical="center"/>
    </xf>
    <xf numFmtId="0" fontId="1" fillId="3" borderId="3" xfId="0" applyFont="1" applyFill="1" applyBorder="1" applyAlignment="1">
      <alignment vertical="center"/>
    </xf>
    <xf numFmtId="0" fontId="3" fillId="3" borderId="3" xfId="0" applyFont="1" applyFill="1" applyBorder="1" applyAlignment="1">
      <alignment vertical="center"/>
    </xf>
    <xf numFmtId="0" fontId="3" fillId="3" borderId="6" xfId="0" applyFont="1" applyFill="1" applyBorder="1" applyAlignment="1">
      <alignment vertical="center"/>
    </xf>
    <xf numFmtId="0" fontId="3" fillId="3" borderId="7" xfId="0" applyFont="1" applyFill="1" applyBorder="1" applyAlignment="1">
      <alignment vertical="center"/>
    </xf>
    <xf numFmtId="0" fontId="3" fillId="3" borderId="0" xfId="0" applyFont="1" applyFill="1" applyAlignment="1">
      <alignment horizontal="right" vertical="center"/>
    </xf>
    <xf numFmtId="0" fontId="3" fillId="3" borderId="8" xfId="0" applyFont="1" applyFill="1" applyBorder="1" applyAlignment="1">
      <alignment vertical="center"/>
    </xf>
    <xf numFmtId="0" fontId="3" fillId="3" borderId="11" xfId="0" applyFont="1" applyFill="1" applyBorder="1" applyAlignment="1">
      <alignment vertical="center"/>
    </xf>
    <xf numFmtId="166" fontId="0" fillId="0" borderId="0" xfId="0" applyNumberFormat="1" applyAlignment="1">
      <alignment horizontal="center" vertical="center"/>
    </xf>
    <xf numFmtId="0" fontId="0" fillId="0" borderId="0" xfId="0" applyAlignment="1">
      <alignment vertical="center"/>
    </xf>
    <xf numFmtId="0" fontId="3" fillId="3" borderId="9" xfId="0" applyFont="1" applyFill="1" applyBorder="1" applyAlignment="1">
      <alignment vertical="center"/>
    </xf>
    <xf numFmtId="0" fontId="3" fillId="3" borderId="10" xfId="0" applyFont="1" applyFill="1" applyBorder="1" applyAlignment="1">
      <alignment vertical="center"/>
    </xf>
    <xf numFmtId="0" fontId="3" fillId="0" borderId="0" xfId="0" applyFont="1" applyAlignment="1">
      <alignment vertical="center"/>
    </xf>
    <xf numFmtId="0" fontId="15" fillId="0" borderId="0" xfId="0" applyFont="1" applyAlignment="1">
      <alignment horizontal="center" vertical="center"/>
    </xf>
    <xf numFmtId="2" fontId="3" fillId="0" borderId="0" xfId="0" applyNumberFormat="1" applyFont="1" applyAlignment="1">
      <alignment horizontal="right" vertical="center"/>
    </xf>
    <xf numFmtId="2" fontId="3" fillId="0" borderId="0" xfId="0" applyNumberFormat="1" applyFont="1" applyAlignment="1">
      <alignment vertical="center"/>
    </xf>
    <xf numFmtId="0" fontId="3" fillId="0" borderId="0" xfId="0" applyFont="1" applyAlignment="1">
      <alignment horizontal="right"/>
    </xf>
    <xf numFmtId="0" fontId="10" fillId="0" borderId="0" xfId="0" applyFont="1" applyAlignment="1">
      <alignment vertical="center"/>
    </xf>
    <xf numFmtId="165" fontId="3" fillId="0" borderId="0" xfId="0" applyNumberFormat="1" applyFont="1" applyAlignment="1">
      <alignment vertical="center"/>
    </xf>
    <xf numFmtId="4" fontId="3" fillId="0" borderId="0" xfId="0" applyNumberFormat="1" applyFont="1" applyAlignment="1">
      <alignment vertical="center"/>
    </xf>
    <xf numFmtId="0" fontId="3" fillId="0" borderId="0" xfId="0" applyFont="1" applyAlignment="1">
      <alignment horizontal="right" vertical="center" indent="1"/>
    </xf>
    <xf numFmtId="0" fontId="9" fillId="0" borderId="0" xfId="1" applyBorder="1" applyAlignment="1" applyProtection="1">
      <alignment horizontal="left" vertical="center"/>
    </xf>
    <xf numFmtId="0" fontId="5" fillId="4" borderId="5" xfId="0" applyFont="1" applyFill="1" applyBorder="1" applyAlignment="1">
      <alignment vertical="center"/>
    </xf>
    <xf numFmtId="0" fontId="3" fillId="4" borderId="3" xfId="0" applyFont="1" applyFill="1" applyBorder="1" applyAlignment="1">
      <alignment vertical="center"/>
    </xf>
    <xf numFmtId="0" fontId="3" fillId="4" borderId="6" xfId="0" applyFont="1" applyFill="1" applyBorder="1" applyAlignment="1">
      <alignment vertical="center"/>
    </xf>
    <xf numFmtId="0" fontId="3" fillId="4" borderId="7" xfId="0" applyFont="1" applyFill="1" applyBorder="1" applyAlignment="1">
      <alignment vertical="center"/>
    </xf>
    <xf numFmtId="0" fontId="3" fillId="4" borderId="0" xfId="0" applyFont="1" applyFill="1" applyAlignment="1">
      <alignment vertical="center"/>
    </xf>
    <xf numFmtId="0" fontId="10" fillId="4" borderId="0" xfId="0" applyFont="1" applyFill="1" applyAlignment="1">
      <alignment horizontal="right" vertical="center"/>
    </xf>
    <xf numFmtId="0" fontId="10" fillId="4" borderId="0" xfId="0" applyFont="1" applyFill="1" applyAlignment="1">
      <alignment vertical="center"/>
    </xf>
    <xf numFmtId="0" fontId="3" fillId="4" borderId="8" xfId="0" applyFont="1" applyFill="1" applyBorder="1" applyAlignment="1">
      <alignment vertical="center"/>
    </xf>
    <xf numFmtId="0" fontId="3" fillId="4" borderId="0" xfId="0" applyFont="1" applyFill="1" applyAlignment="1">
      <alignment horizontal="right" vertical="center"/>
    </xf>
    <xf numFmtId="0" fontId="3" fillId="4" borderId="9" xfId="0" applyFont="1" applyFill="1" applyBorder="1" applyAlignment="1">
      <alignment vertical="center"/>
    </xf>
    <xf numFmtId="0" fontId="3" fillId="4" borderId="1" xfId="0" applyFont="1" applyFill="1" applyBorder="1" applyAlignment="1">
      <alignment vertical="center"/>
    </xf>
    <xf numFmtId="0" fontId="3" fillId="4" borderId="1" xfId="0" applyFont="1" applyFill="1" applyBorder="1" applyAlignment="1">
      <alignment horizontal="right" vertical="center"/>
    </xf>
    <xf numFmtId="0" fontId="3" fillId="4" borderId="10" xfId="0" applyFont="1" applyFill="1" applyBorder="1" applyAlignment="1">
      <alignment vertical="center"/>
    </xf>
    <xf numFmtId="166" fontId="12" fillId="0" borderId="0" xfId="0" applyNumberFormat="1" applyFont="1" applyAlignment="1">
      <alignment vertical="center"/>
    </xf>
    <xf numFmtId="0" fontId="13" fillId="0" borderId="0" xfId="0" applyFont="1" applyAlignment="1">
      <alignment horizontal="left" vertical="center" wrapText="1"/>
    </xf>
    <xf numFmtId="0" fontId="13" fillId="0" borderId="0" xfId="0" applyFont="1" applyAlignment="1">
      <alignment vertical="center" wrapText="1"/>
    </xf>
    <xf numFmtId="0" fontId="3" fillId="3" borderId="1" xfId="0" applyFont="1" applyFill="1" applyBorder="1" applyAlignment="1">
      <alignment vertical="center"/>
    </xf>
    <xf numFmtId="0" fontId="3" fillId="0" borderId="0" xfId="0" applyFont="1" applyAlignment="1">
      <alignment vertical="top" wrapText="1"/>
    </xf>
    <xf numFmtId="0" fontId="7" fillId="3" borderId="1" xfId="0" applyFont="1" applyFill="1" applyBorder="1" applyAlignment="1">
      <alignment vertical="center"/>
    </xf>
    <xf numFmtId="0" fontId="1" fillId="0" borderId="0" xfId="0" applyFont="1" applyAlignment="1">
      <alignment horizontal="left" vertical="center"/>
    </xf>
    <xf numFmtId="0" fontId="13" fillId="0" borderId="11" xfId="0" applyFont="1" applyBorder="1" applyAlignment="1" applyProtection="1">
      <alignment horizontal="center" vertical="center"/>
      <protection locked="0"/>
    </xf>
    <xf numFmtId="165" fontId="3" fillId="0" borderId="0" xfId="0" applyNumberFormat="1" applyFont="1" applyAlignment="1" applyProtection="1">
      <alignment vertical="center"/>
      <protection hidden="1"/>
    </xf>
    <xf numFmtId="0" fontId="3" fillId="3" borderId="1" xfId="0" applyFont="1" applyFill="1" applyBorder="1" applyAlignment="1">
      <alignment horizontal="right" vertical="center"/>
    </xf>
    <xf numFmtId="0" fontId="12" fillId="0" borderId="0" xfId="0" applyFont="1" applyAlignment="1">
      <alignment vertical="center"/>
    </xf>
    <xf numFmtId="0" fontId="0" fillId="0" borderId="0" xfId="0" applyAlignment="1">
      <alignment vertical="top" wrapText="1"/>
    </xf>
    <xf numFmtId="0" fontId="3" fillId="0" borderId="3" xfId="0" applyFont="1" applyBorder="1" applyAlignment="1">
      <alignment vertical="center"/>
    </xf>
    <xf numFmtId="0" fontId="0" fillId="0" borderId="0" xfId="0" applyAlignment="1">
      <alignment vertical="center" wrapText="1"/>
    </xf>
    <xf numFmtId="0" fontId="9" fillId="0" borderId="0" xfId="1" applyBorder="1" applyAlignment="1" applyProtection="1">
      <alignment vertical="center"/>
    </xf>
    <xf numFmtId="0" fontId="7" fillId="3" borderId="0" xfId="0" applyFont="1" applyFill="1" applyAlignment="1">
      <alignment vertical="center"/>
    </xf>
    <xf numFmtId="0" fontId="2" fillId="6" borderId="0" xfId="0" applyFont="1" applyFill="1" applyAlignment="1">
      <alignment vertical="center" wrapText="1"/>
    </xf>
    <xf numFmtId="0" fontId="2" fillId="0" borderId="0" xfId="0" applyFont="1" applyAlignment="1">
      <alignment vertical="center"/>
    </xf>
    <xf numFmtId="0" fontId="3" fillId="3" borderId="11" xfId="0" applyFont="1" applyFill="1" applyBorder="1" applyAlignment="1">
      <alignment horizontal="center" vertical="center"/>
    </xf>
    <xf numFmtId="0" fontId="3" fillId="6" borderId="0" xfId="0" applyFont="1" applyFill="1" applyAlignment="1">
      <alignment horizontal="right" vertical="center"/>
    </xf>
    <xf numFmtId="0" fontId="1" fillId="6" borderId="0" xfId="0" applyFont="1" applyFill="1" applyAlignment="1">
      <alignment vertical="center"/>
    </xf>
    <xf numFmtId="1" fontId="3" fillId="0" borderId="0" xfId="0" applyNumberFormat="1" applyFont="1" applyAlignment="1">
      <alignment vertical="center"/>
    </xf>
    <xf numFmtId="166" fontId="0" fillId="0" borderId="0" xfId="0" applyNumberFormat="1" applyAlignment="1">
      <alignment horizontal="left" vertical="center"/>
    </xf>
    <xf numFmtId="0" fontId="3" fillId="0" borderId="0" xfId="0" applyFont="1"/>
    <xf numFmtId="0" fontId="3" fillId="0" borderId="0" xfId="0" applyFont="1" applyAlignment="1">
      <alignment horizontal="left" vertical="top" wrapText="1"/>
    </xf>
    <xf numFmtId="0" fontId="0" fillId="0" borderId="0" xfId="0" applyAlignment="1">
      <alignment vertical="top"/>
    </xf>
    <xf numFmtId="0" fontId="18" fillId="3" borderId="11" xfId="0" applyFont="1" applyFill="1" applyBorder="1" applyAlignment="1">
      <alignment horizontal="center" vertical="center"/>
    </xf>
    <xf numFmtId="166" fontId="0" fillId="0" borderId="0" xfId="0" applyNumberFormat="1" applyAlignment="1">
      <alignment horizontal="center" vertical="top"/>
    </xf>
    <xf numFmtId="0" fontId="3" fillId="0" borderId="0" xfId="0" applyFont="1" applyAlignment="1">
      <alignment vertical="top"/>
    </xf>
    <xf numFmtId="0" fontId="1" fillId="0" borderId="13" xfId="0" applyFont="1" applyBorder="1" applyAlignment="1">
      <alignment vertical="center"/>
    </xf>
    <xf numFmtId="0" fontId="3" fillId="0" borderId="14" xfId="0" applyFont="1" applyBorder="1" applyAlignment="1">
      <alignment vertical="center"/>
    </xf>
    <xf numFmtId="0" fontId="8" fillId="6" borderId="0" xfId="0" applyFont="1" applyFill="1" applyAlignment="1">
      <alignment horizontal="center" vertical="center"/>
    </xf>
    <xf numFmtId="0" fontId="0" fillId="0" borderId="0" xfId="0" applyAlignment="1">
      <alignment horizontal="left" vertical="top" wrapText="1"/>
    </xf>
    <xf numFmtId="0" fontId="3" fillId="0" borderId="1" xfId="0" applyFont="1" applyBorder="1" applyAlignment="1">
      <alignment vertical="center"/>
    </xf>
    <xf numFmtId="0" fontId="0" fillId="0" borderId="0" xfId="0" applyAlignment="1">
      <alignment horizontal="right" vertical="center"/>
    </xf>
    <xf numFmtId="0" fontId="0" fillId="0" borderId="0" xfId="0" applyAlignment="1">
      <alignment horizontal="center"/>
    </xf>
    <xf numFmtId="2" fontId="0" fillId="0" borderId="0" xfId="0" applyNumberFormat="1"/>
    <xf numFmtId="2" fontId="0" fillId="0" borderId="0" xfId="0" applyNumberFormat="1" applyAlignment="1">
      <alignment vertical="center"/>
    </xf>
    <xf numFmtId="0" fontId="0" fillId="0" borderId="0" xfId="0" applyAlignment="1">
      <alignment horizontal="right"/>
    </xf>
    <xf numFmtId="0" fontId="0" fillId="7" borderId="12" xfId="0" applyFill="1" applyBorder="1"/>
    <xf numFmtId="169" fontId="0" fillId="0" borderId="0" xfId="0" applyNumberFormat="1"/>
    <xf numFmtId="169" fontId="0" fillId="0" borderId="0" xfId="0" quotePrefix="1" applyNumberFormat="1"/>
    <xf numFmtId="0" fontId="3" fillId="0" borderId="0" xfId="0" applyFont="1" applyAlignment="1">
      <alignment vertical="center" wrapText="1"/>
    </xf>
    <xf numFmtId="0" fontId="3" fillId="0" borderId="0" xfId="0" applyFont="1" applyAlignment="1">
      <alignment horizontal="left" vertical="top"/>
    </xf>
    <xf numFmtId="168" fontId="0" fillId="7" borderId="12" xfId="0" applyNumberFormat="1" applyFill="1" applyBorder="1"/>
    <xf numFmtId="0" fontId="12" fillId="0" borderId="0" xfId="0" applyFont="1" applyAlignment="1">
      <alignment vertical="center" wrapText="1"/>
    </xf>
    <xf numFmtId="166" fontId="0" fillId="0" borderId="0" xfId="0" applyNumberFormat="1" applyAlignment="1">
      <alignment horizontal="center" vertical="top" wrapText="1"/>
    </xf>
    <xf numFmtId="0" fontId="3" fillId="6" borderId="0" xfId="0" applyFont="1" applyFill="1" applyAlignment="1">
      <alignment vertical="top" wrapText="1"/>
    </xf>
    <xf numFmtId="166" fontId="0" fillId="0" borderId="0" xfId="0" applyNumberFormat="1" applyAlignment="1">
      <alignment horizontal="center" vertical="center" wrapText="1"/>
    </xf>
    <xf numFmtId="166" fontId="0" fillId="0" borderId="0" xfId="0" applyNumberFormat="1" applyAlignment="1">
      <alignment horizontal="left" vertical="center" wrapText="1"/>
    </xf>
    <xf numFmtId="0" fontId="3" fillId="6" borderId="0" xfId="0" applyFont="1" applyFill="1" applyAlignment="1">
      <alignment vertical="center" wrapText="1"/>
    </xf>
    <xf numFmtId="0" fontId="3" fillId="0" borderId="0" xfId="0" applyFont="1" applyAlignment="1">
      <alignment wrapText="1"/>
    </xf>
    <xf numFmtId="166" fontId="3" fillId="0" borderId="0" xfId="0" applyNumberFormat="1" applyFont="1" applyAlignment="1">
      <alignment horizontal="center" vertical="top"/>
    </xf>
    <xf numFmtId="0" fontId="22" fillId="0" borderId="0" xfId="0" applyFont="1" applyAlignment="1">
      <alignment horizontal="center" vertical="center"/>
    </xf>
    <xf numFmtId="166" fontId="3" fillId="0" borderId="0" xfId="0" applyNumberFormat="1" applyFont="1" applyAlignment="1">
      <alignment vertical="top"/>
    </xf>
    <xf numFmtId="166" fontId="3" fillId="0" borderId="0" xfId="0" applyNumberFormat="1" applyFont="1" applyAlignment="1">
      <alignment vertical="center"/>
    </xf>
    <xf numFmtId="0" fontId="3" fillId="6" borderId="11" xfId="0" applyFont="1" applyFill="1" applyBorder="1" applyAlignment="1">
      <alignment vertical="center"/>
    </xf>
    <xf numFmtId="0" fontId="3" fillId="6" borderId="11" xfId="0" applyFont="1" applyFill="1" applyBorder="1" applyAlignment="1">
      <alignment horizontal="center" vertical="center"/>
    </xf>
    <xf numFmtId="0" fontId="25" fillId="0" borderId="0" xfId="0" applyFont="1"/>
    <xf numFmtId="0" fontId="25" fillId="0" borderId="0" xfId="0" applyFont="1" applyAlignment="1">
      <alignment horizontal="center"/>
    </xf>
    <xf numFmtId="3" fontId="3" fillId="6" borderId="11" xfId="0" applyNumberFormat="1" applyFont="1" applyFill="1" applyBorder="1" applyAlignment="1">
      <alignment horizontal="center" vertical="center"/>
    </xf>
    <xf numFmtId="166" fontId="5" fillId="0" borderId="0" xfId="0" applyNumberFormat="1" applyFont="1" applyAlignment="1">
      <alignment horizontal="center" vertical="center"/>
    </xf>
    <xf numFmtId="0" fontId="5" fillId="0" borderId="0" xfId="0" applyFont="1" applyAlignment="1">
      <alignment vertical="center"/>
    </xf>
    <xf numFmtId="166" fontId="3" fillId="0" borderId="0" xfId="0" applyNumberFormat="1" applyFont="1" applyAlignment="1">
      <alignment horizontal="right" vertical="center"/>
    </xf>
    <xf numFmtId="0" fontId="5" fillId="0" borderId="0" xfId="0" applyFont="1" applyAlignment="1">
      <alignment horizontal="right" vertical="center"/>
    </xf>
    <xf numFmtId="168" fontId="21" fillId="0" borderId="0" xfId="0" applyNumberFormat="1" applyFont="1" applyAlignment="1">
      <alignment horizontal="left" vertical="center"/>
    </xf>
    <xf numFmtId="168" fontId="0" fillId="0" borderId="0" xfId="0" applyNumberFormat="1"/>
    <xf numFmtId="168" fontId="0" fillId="0" borderId="0" xfId="0" quotePrefix="1" applyNumberFormat="1"/>
    <xf numFmtId="0" fontId="13" fillId="0" borderId="11" xfId="0" applyFont="1" applyBorder="1" applyAlignment="1">
      <alignment horizontal="center" vertical="center"/>
    </xf>
    <xf numFmtId="0" fontId="3" fillId="0" borderId="3" xfId="0" applyFont="1" applyBorder="1" applyAlignment="1">
      <alignment horizontal="right" vertical="center"/>
    </xf>
    <xf numFmtId="166" fontId="3" fillId="0" borderId="0" xfId="0" applyNumberFormat="1" applyFont="1" applyAlignment="1">
      <alignment vertical="center" wrapText="1"/>
    </xf>
    <xf numFmtId="166" fontId="3" fillId="0" borderId="0" xfId="0" applyNumberFormat="1" applyFont="1" applyAlignment="1">
      <alignment horizontal="center" vertical="center" wrapText="1"/>
    </xf>
    <xf numFmtId="166" fontId="3" fillId="0" borderId="0" xfId="0" applyNumberFormat="1" applyFont="1" applyAlignment="1">
      <alignment horizontal="center" vertical="top" wrapText="1"/>
    </xf>
    <xf numFmtId="0" fontId="3" fillId="0" borderId="0" xfId="0" applyFont="1" applyAlignment="1">
      <alignment horizontal="center" vertical="center" wrapText="1"/>
    </xf>
    <xf numFmtId="0" fontId="13" fillId="0" borderId="0" xfId="0" applyFont="1" applyAlignment="1">
      <alignment horizontal="left" vertical="top" wrapText="1"/>
    </xf>
    <xf numFmtId="0" fontId="13" fillId="0" borderId="0" xfId="0" applyFont="1" applyAlignment="1">
      <alignment horizontal="left" vertical="center" wrapText="1"/>
    </xf>
    <xf numFmtId="2" fontId="3" fillId="0" borderId="1" xfId="0" applyNumberFormat="1" applyFont="1" applyBorder="1" applyAlignment="1" applyProtection="1">
      <alignment horizontal="right" vertical="center"/>
      <protection locked="0"/>
    </xf>
    <xf numFmtId="2" fontId="3" fillId="0" borderId="2" xfId="0" applyNumberFormat="1" applyFont="1" applyBorder="1" applyAlignment="1" applyProtection="1">
      <alignment horizontal="right" vertical="center"/>
      <protection locked="0"/>
    </xf>
    <xf numFmtId="168" fontId="21" fillId="0" borderId="0" xfId="0" applyNumberFormat="1" applyFont="1" applyAlignment="1">
      <alignment horizontal="left" vertical="center"/>
    </xf>
    <xf numFmtId="0" fontId="3" fillId="0" borderId="0" xfId="0" applyFont="1" applyAlignment="1">
      <alignment horizontal="center" vertical="center"/>
    </xf>
    <xf numFmtId="0" fontId="3" fillId="0" borderId="1" xfId="0" applyFont="1" applyBorder="1" applyAlignment="1" applyProtection="1">
      <alignment horizontal="left" vertical="center"/>
      <protection locked="0"/>
    </xf>
    <xf numFmtId="164" fontId="3" fillId="0" borderId="1" xfId="0" applyNumberFormat="1" applyFont="1" applyBorder="1" applyAlignment="1" applyProtection="1">
      <alignment horizontal="center" vertical="center"/>
      <protection locked="0"/>
    </xf>
    <xf numFmtId="0" fontId="3" fillId="0" borderId="2" xfId="0" applyFont="1" applyBorder="1" applyAlignment="1" applyProtection="1">
      <alignment horizontal="center" vertical="center"/>
      <protection hidden="1"/>
    </xf>
    <xf numFmtId="164" fontId="3" fillId="0" borderId="1" xfId="0" applyNumberFormat="1" applyFont="1" applyBorder="1" applyAlignment="1" applyProtection="1">
      <alignment horizontal="center" vertical="center"/>
      <protection hidden="1"/>
    </xf>
    <xf numFmtId="0" fontId="3" fillId="0" borderId="2" xfId="0" applyFont="1" applyBorder="1" applyAlignment="1" applyProtection="1">
      <alignment horizontal="left" vertical="center"/>
      <protection locked="0"/>
    </xf>
    <xf numFmtId="0" fontId="3" fillId="0" borderId="2" xfId="0" applyFont="1" applyBorder="1" applyAlignment="1" applyProtection="1">
      <alignment horizontal="center" vertical="center"/>
      <protection locked="0"/>
    </xf>
    <xf numFmtId="0" fontId="16" fillId="0" borderId="1" xfId="1" applyFont="1" applyBorder="1" applyAlignment="1" applyProtection="1">
      <alignment horizontal="left" vertical="center"/>
      <protection locked="0"/>
    </xf>
    <xf numFmtId="170" fontId="3" fillId="0" borderId="2" xfId="0" applyNumberFormat="1" applyFont="1" applyBorder="1" applyAlignment="1" applyProtection="1">
      <alignment horizontal="left" vertical="center"/>
      <protection locked="0"/>
    </xf>
    <xf numFmtId="0" fontId="3" fillId="0" borderId="1" xfId="0" applyFont="1" applyBorder="1" applyAlignment="1" applyProtection="1">
      <alignment horizontal="left" vertical="center"/>
      <protection hidden="1"/>
    </xf>
    <xf numFmtId="0" fontId="2" fillId="0" borderId="0" xfId="0" applyFont="1" applyAlignment="1">
      <alignment horizontal="right" vertical="center" wrapText="1"/>
    </xf>
    <xf numFmtId="0" fontId="12" fillId="0" borderId="0" xfId="0" applyFont="1" applyAlignment="1">
      <alignment horizontal="left" vertical="center"/>
    </xf>
    <xf numFmtId="0" fontId="3" fillId="0" borderId="5"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165" fontId="3" fillId="0" borderId="1" xfId="0" applyNumberFormat="1" applyFont="1" applyBorder="1" applyAlignment="1" applyProtection="1">
      <alignment horizontal="right" vertical="center"/>
      <protection locked="0"/>
    </xf>
    <xf numFmtId="172" fontId="3" fillId="0" borderId="1" xfId="0" applyNumberFormat="1" applyFont="1" applyBorder="1" applyAlignment="1" applyProtection="1">
      <alignment horizontal="right" vertical="center"/>
      <protection locked="0"/>
    </xf>
    <xf numFmtId="2" fontId="3" fillId="0" borderId="0" xfId="0" applyNumberFormat="1" applyFont="1" applyAlignment="1">
      <alignment horizontal="right" vertical="center"/>
    </xf>
    <xf numFmtId="4" fontId="3" fillId="0" borderId="2" xfId="0" applyNumberFormat="1" applyFont="1" applyBorder="1" applyAlignment="1" applyProtection="1">
      <alignment horizontal="right" vertical="center"/>
      <protection locked="0"/>
    </xf>
    <xf numFmtId="4" fontId="3" fillId="0" borderId="1" xfId="0" applyNumberFormat="1" applyFont="1" applyBorder="1" applyAlignment="1" applyProtection="1">
      <alignment horizontal="right" vertical="center"/>
      <protection locked="0"/>
    </xf>
    <xf numFmtId="0" fontId="3" fillId="0" borderId="0" xfId="0" applyFont="1" applyAlignment="1">
      <alignment horizontal="center" vertical="center" textRotation="90" wrapText="1"/>
    </xf>
    <xf numFmtId="1" fontId="3" fillId="0" borderId="2" xfId="0" applyNumberFormat="1" applyFont="1" applyBorder="1" applyAlignment="1" applyProtection="1">
      <alignment horizontal="right" vertical="center"/>
      <protection locked="0"/>
    </xf>
    <xf numFmtId="0" fontId="3" fillId="0" borderId="1" xfId="0" applyFont="1" applyBorder="1" applyAlignment="1" applyProtection="1">
      <alignment horizontal="center" vertical="center"/>
      <protection locked="0"/>
    </xf>
    <xf numFmtId="4" fontId="3" fillId="0" borderId="1" xfId="0" applyNumberFormat="1" applyFont="1" applyBorder="1" applyAlignment="1" applyProtection="1">
      <alignment horizontal="right" vertical="center"/>
      <protection hidden="1"/>
    </xf>
    <xf numFmtId="4" fontId="3" fillId="0" borderId="4" xfId="0" applyNumberFormat="1" applyFont="1" applyBorder="1" applyAlignment="1" applyProtection="1">
      <alignment horizontal="right" vertical="center"/>
      <protection locked="0"/>
    </xf>
    <xf numFmtId="3" fontId="3" fillId="0" borderId="2" xfId="0" applyNumberFormat="1" applyFont="1" applyBorder="1" applyAlignment="1" applyProtection="1">
      <alignment horizontal="right" vertical="center"/>
      <protection hidden="1"/>
    </xf>
    <xf numFmtId="1" fontId="3" fillId="0" borderId="1" xfId="0" applyNumberFormat="1" applyFont="1" applyBorder="1" applyAlignment="1" applyProtection="1">
      <alignment horizontal="right" vertical="center"/>
      <protection locked="0"/>
    </xf>
    <xf numFmtId="0" fontId="3" fillId="0" borderId="2" xfId="0" applyFont="1" applyBorder="1" applyAlignment="1">
      <alignment horizontal="left" vertical="center"/>
    </xf>
    <xf numFmtId="2" fontId="3" fillId="0" borderId="2" xfId="0" applyNumberFormat="1" applyFont="1" applyBorder="1" applyAlignment="1">
      <alignment horizontal="right" vertical="center"/>
    </xf>
    <xf numFmtId="0" fontId="9" fillId="0" borderId="2" xfId="1" applyBorder="1" applyAlignment="1" applyProtection="1">
      <alignment horizontal="left" vertical="center"/>
      <protection locked="0"/>
    </xf>
    <xf numFmtId="0" fontId="3" fillId="0" borderId="0" xfId="0" applyFont="1" applyAlignment="1">
      <alignment horizontal="left" vertical="top" wrapText="1"/>
    </xf>
    <xf numFmtId="171" fontId="3" fillId="0" borderId="1" xfId="0" applyNumberFormat="1" applyFont="1" applyBorder="1" applyAlignment="1" applyProtection="1">
      <alignment horizontal="center" vertical="center"/>
      <protection locked="0"/>
    </xf>
    <xf numFmtId="170" fontId="3" fillId="0" borderId="2" xfId="0" applyNumberFormat="1" applyFont="1" applyBorder="1" applyAlignment="1" applyProtection="1">
      <alignment horizontal="center" vertical="center"/>
      <protection locked="0"/>
    </xf>
    <xf numFmtId="0" fontId="3" fillId="0" borderId="1" xfId="0" applyFont="1" applyBorder="1" applyAlignment="1">
      <alignment horizontal="left" vertical="center"/>
    </xf>
    <xf numFmtId="2" fontId="3" fillId="0" borderId="1" xfId="0" applyNumberFormat="1" applyFont="1" applyBorder="1" applyAlignment="1">
      <alignment horizontal="right" vertical="center"/>
    </xf>
    <xf numFmtId="164" fontId="3" fillId="0" borderId="2" xfId="0" applyNumberFormat="1" applyFont="1" applyBorder="1" applyAlignment="1" applyProtection="1">
      <alignment horizontal="center" vertical="center"/>
      <protection hidden="1"/>
    </xf>
    <xf numFmtId="170" fontId="3" fillId="0" borderId="1" xfId="0" applyNumberFormat="1" applyFont="1" applyBorder="1" applyAlignment="1" applyProtection="1">
      <alignment horizontal="center" vertical="center"/>
      <protection locked="0"/>
    </xf>
    <xf numFmtId="165" fontId="3" fillId="0" borderId="1" xfId="0" applyNumberFormat="1" applyFont="1" applyBorder="1" applyAlignment="1" applyProtection="1">
      <alignment horizontal="right" vertical="center"/>
      <protection hidden="1"/>
    </xf>
    <xf numFmtId="165" fontId="3" fillId="0" borderId="2" xfId="0" applyNumberFormat="1" applyFont="1" applyBorder="1" applyAlignment="1" applyProtection="1">
      <alignment horizontal="right" vertical="center"/>
      <protection hidden="1"/>
    </xf>
    <xf numFmtId="172" fontId="3" fillId="0" borderId="2" xfId="0" applyNumberFormat="1" applyFont="1" applyBorder="1" applyAlignment="1" applyProtection="1">
      <alignment horizontal="right" vertical="center"/>
      <protection locked="0"/>
    </xf>
    <xf numFmtId="0" fontId="3" fillId="0" borderId="2" xfId="0" applyFont="1" applyBorder="1" applyAlignment="1" applyProtection="1">
      <alignment horizontal="left" vertical="center"/>
      <protection hidden="1"/>
    </xf>
    <xf numFmtId="0" fontId="8" fillId="3" borderId="0" xfId="0" applyFont="1" applyFill="1" applyAlignment="1">
      <alignment horizontal="left" vertical="center"/>
    </xf>
    <xf numFmtId="0" fontId="7" fillId="3" borderId="1" xfId="0" applyFont="1" applyFill="1" applyBorder="1" applyAlignment="1">
      <alignment vertical="center"/>
    </xf>
    <xf numFmtId="0" fontId="8" fillId="4" borderId="0" xfId="0" applyFont="1" applyFill="1" applyAlignment="1">
      <alignment horizontal="left" vertical="center"/>
    </xf>
    <xf numFmtId="173"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right" vertical="center"/>
      <protection locked="0"/>
    </xf>
    <xf numFmtId="0" fontId="3" fillId="0" borderId="2" xfId="0" applyFont="1" applyBorder="1" applyAlignment="1" applyProtection="1">
      <alignment horizontal="right" vertical="center"/>
      <protection locked="0"/>
    </xf>
    <xf numFmtId="0" fontId="16" fillId="0" borderId="2" xfId="1" applyFont="1" applyBorder="1" applyAlignment="1" applyProtection="1">
      <alignment horizontal="left" vertical="center"/>
      <protection locked="0"/>
    </xf>
    <xf numFmtId="170" fontId="0" fillId="0" borderId="1" xfId="0" applyNumberFormat="1" applyBorder="1" applyAlignment="1" applyProtection="1">
      <alignment horizontal="center" vertical="center"/>
      <protection locked="0"/>
    </xf>
    <xf numFmtId="164" fontId="3" fillId="0" borderId="1" xfId="0" applyNumberFormat="1" applyFont="1" applyBorder="1" applyAlignment="1">
      <alignment horizontal="center" vertical="center"/>
    </xf>
    <xf numFmtId="0" fontId="3" fillId="0" borderId="1" xfId="0" applyFont="1" applyBorder="1" applyAlignment="1">
      <alignment horizontal="center" vertical="center"/>
    </xf>
    <xf numFmtId="14" fontId="3" fillId="3" borderId="1" xfId="0" applyNumberFormat="1" applyFont="1" applyFill="1" applyBorder="1" applyAlignment="1">
      <alignment horizontal="center" vertical="center"/>
    </xf>
    <xf numFmtId="0" fontId="3" fillId="3" borderId="1" xfId="0" applyFont="1" applyFill="1" applyBorder="1" applyAlignment="1">
      <alignment horizontal="left" vertical="center"/>
    </xf>
    <xf numFmtId="164" fontId="0" fillId="0" borderId="2"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167" fontId="0" fillId="0" borderId="2" xfId="0" applyNumberFormat="1" applyBorder="1" applyAlignment="1" applyProtection="1">
      <alignment horizontal="right" vertical="center"/>
      <protection locked="0"/>
    </xf>
    <xf numFmtId="172" fontId="0" fillId="0" borderId="2" xfId="0" applyNumberFormat="1" applyBorder="1" applyAlignment="1" applyProtection="1">
      <alignment horizontal="right" vertical="center"/>
      <protection locked="0"/>
    </xf>
    <xf numFmtId="164" fontId="0" fillId="0" borderId="1" xfId="0" applyNumberFormat="1" applyBorder="1" applyAlignment="1" applyProtection="1">
      <alignment horizontal="center" vertical="center"/>
      <protection locked="0"/>
    </xf>
    <xf numFmtId="0" fontId="0" fillId="0" borderId="1"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3" fillId="0" borderId="0" xfId="0" applyFont="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lignment horizontal="right" vertical="center"/>
    </xf>
    <xf numFmtId="170" fontId="0" fillId="0" borderId="2" xfId="0" applyNumberFormat="1" applyBorder="1" applyAlignment="1" applyProtection="1">
      <alignment horizontal="center" vertical="center"/>
      <protection locked="0"/>
    </xf>
  </cellXfs>
  <cellStyles count="2">
    <cellStyle name="Hyperlink" xfId="1" builtinId="8"/>
    <cellStyle name="Normal" xfId="0" builtinId="0"/>
  </cellStyles>
  <dxfs count="157">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7"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s>
  <tableStyles count="0" defaultTableStyle="TableStyleMedium2" defaultPivotStyle="PivotStyleLight16"/>
  <colors>
    <mruColors>
      <color rgb="FFFFFFCC"/>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emf"/><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8.png"/></Relationships>
</file>

<file path=xl/drawings/_rels/drawing3.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2</xdr:col>
      <xdr:colOff>117794</xdr:colOff>
      <xdr:row>35</xdr:row>
      <xdr:rowOff>18762</xdr:rowOff>
    </xdr:from>
    <xdr:to>
      <xdr:col>2</xdr:col>
      <xdr:colOff>971869</xdr:colOff>
      <xdr:row>35</xdr:row>
      <xdr:rowOff>742858</xdr:rowOff>
    </xdr:to>
    <xdr:pic>
      <xdr:nvPicPr>
        <xdr:cNvPr id="13" name="Picture 12">
          <a:extLst>
            <a:ext uri="{FF2B5EF4-FFF2-40B4-BE49-F238E27FC236}">
              <a16:creationId xmlns:a16="http://schemas.microsoft.com/office/drawing/2014/main" id="{FCC646E7-180C-4461-874E-B8ACF478E3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166794" y="10214322"/>
          <a:ext cx="842645" cy="735526"/>
        </a:xfrm>
        <a:prstGeom prst="rect">
          <a:avLst/>
        </a:prstGeom>
        <a:noFill/>
        <a:ln>
          <a:noFill/>
        </a:ln>
      </xdr:spPr>
    </xdr:pic>
    <xdr:clientData/>
  </xdr:twoCellAnchor>
  <xdr:twoCellAnchor editAs="oneCell">
    <xdr:from>
      <xdr:col>2</xdr:col>
      <xdr:colOff>127285</xdr:colOff>
      <xdr:row>34</xdr:row>
      <xdr:rowOff>28271</xdr:rowOff>
    </xdr:from>
    <xdr:to>
      <xdr:col>2</xdr:col>
      <xdr:colOff>935004</xdr:colOff>
      <xdr:row>34</xdr:row>
      <xdr:rowOff>744551</xdr:rowOff>
    </xdr:to>
    <xdr:pic>
      <xdr:nvPicPr>
        <xdr:cNvPr id="14" name="Picture 13">
          <a:extLst>
            <a:ext uri="{FF2B5EF4-FFF2-40B4-BE49-F238E27FC236}">
              <a16:creationId xmlns:a16="http://schemas.microsoft.com/office/drawing/2014/main" id="{216857E7-44CB-4CBE-AB07-957D2E8EC85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176285" y="9461831"/>
          <a:ext cx="803909" cy="718185"/>
        </a:xfrm>
        <a:prstGeom prst="rect">
          <a:avLst/>
        </a:prstGeom>
        <a:noFill/>
        <a:ln>
          <a:noFill/>
        </a:ln>
      </xdr:spPr>
    </xdr:pic>
    <xdr:clientData/>
  </xdr:twoCellAnchor>
  <xdr:twoCellAnchor editAs="oneCell">
    <xdr:from>
      <xdr:col>2</xdr:col>
      <xdr:colOff>191277</xdr:colOff>
      <xdr:row>31</xdr:row>
      <xdr:rowOff>20804</xdr:rowOff>
    </xdr:from>
    <xdr:to>
      <xdr:col>2</xdr:col>
      <xdr:colOff>915177</xdr:colOff>
      <xdr:row>31</xdr:row>
      <xdr:rowOff>741862</xdr:rowOff>
    </xdr:to>
    <xdr:pic>
      <xdr:nvPicPr>
        <xdr:cNvPr id="15" name="Picture 14">
          <a:extLst>
            <a:ext uri="{FF2B5EF4-FFF2-40B4-BE49-F238E27FC236}">
              <a16:creationId xmlns:a16="http://schemas.microsoft.com/office/drawing/2014/main" id="{8E362FC5-82A6-40C9-828E-4D3B5D503B4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240277" y="7168364"/>
          <a:ext cx="723900" cy="724868"/>
        </a:xfrm>
        <a:prstGeom prst="rect">
          <a:avLst/>
        </a:prstGeom>
        <a:ln>
          <a:noFill/>
        </a:ln>
      </xdr:spPr>
    </xdr:pic>
    <xdr:clientData/>
  </xdr:twoCellAnchor>
  <xdr:twoCellAnchor editAs="oneCell">
    <xdr:from>
      <xdr:col>2</xdr:col>
      <xdr:colOff>97757</xdr:colOff>
      <xdr:row>33</xdr:row>
      <xdr:rowOff>27284</xdr:rowOff>
    </xdr:from>
    <xdr:to>
      <xdr:col>2</xdr:col>
      <xdr:colOff>931845</xdr:colOff>
      <xdr:row>33</xdr:row>
      <xdr:rowOff>743564</xdr:rowOff>
    </xdr:to>
    <xdr:pic>
      <xdr:nvPicPr>
        <xdr:cNvPr id="16" name="Picture 15">
          <a:extLst>
            <a:ext uri="{FF2B5EF4-FFF2-40B4-BE49-F238E27FC236}">
              <a16:creationId xmlns:a16="http://schemas.microsoft.com/office/drawing/2014/main" id="{013F1529-6392-4792-A198-309EB62024AF}"/>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11146757" y="8698844"/>
          <a:ext cx="837898" cy="706755"/>
        </a:xfrm>
        <a:prstGeom prst="rect">
          <a:avLst/>
        </a:prstGeom>
        <a:noFill/>
        <a:ln>
          <a:noFill/>
        </a:ln>
      </xdr:spPr>
    </xdr:pic>
    <xdr:clientData/>
  </xdr:twoCellAnchor>
  <xdr:twoCellAnchor editAs="oneCell">
    <xdr:from>
      <xdr:col>2</xdr:col>
      <xdr:colOff>188084</xdr:colOff>
      <xdr:row>32</xdr:row>
      <xdr:rowOff>15934</xdr:rowOff>
    </xdr:from>
    <xdr:to>
      <xdr:col>2</xdr:col>
      <xdr:colOff>895343</xdr:colOff>
      <xdr:row>32</xdr:row>
      <xdr:rowOff>745549</xdr:rowOff>
    </xdr:to>
    <xdr:pic>
      <xdr:nvPicPr>
        <xdr:cNvPr id="17" name="Picture 16" descr="Logo&#10;&#10;Description automatically generated">
          <a:extLst>
            <a:ext uri="{FF2B5EF4-FFF2-40B4-BE49-F238E27FC236}">
              <a16:creationId xmlns:a16="http://schemas.microsoft.com/office/drawing/2014/main" id="{3CDE450C-FD7E-4DDE-A9D3-C98C10D0BB6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237084" y="7925494"/>
          <a:ext cx="707259" cy="73533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4</xdr:col>
          <xdr:colOff>19050</xdr:colOff>
          <xdr:row>31</xdr:row>
          <xdr:rowOff>9525</xdr:rowOff>
        </xdr:from>
        <xdr:to>
          <xdr:col>5</xdr:col>
          <xdr:colOff>19050</xdr:colOff>
          <xdr:row>32</xdr:row>
          <xdr:rowOff>15240</xdr:rowOff>
        </xdr:to>
        <xdr:pic>
          <xdr:nvPicPr>
            <xdr:cNvPr id="18" name="Picture 17">
              <a:extLst>
                <a:ext uri="{FF2B5EF4-FFF2-40B4-BE49-F238E27FC236}">
                  <a16:creationId xmlns:a16="http://schemas.microsoft.com/office/drawing/2014/main" id="{8CED49AF-EFE4-349A-25B5-FC2FC9108161}"/>
                </a:ext>
              </a:extLst>
            </xdr:cNvPr>
            <xdr:cNvPicPr>
              <a:picLocks noChangeAspect="1" noChangeArrowheads="1"/>
              <a:extLst>
                <a:ext uri="{84589F7E-364E-4C9E-8A38-B11213B215E9}">
                  <a14:cameraTool cellRange="Logo" spid="_x0000_s1214"/>
                </a:ext>
              </a:extLst>
            </xdr:cNvPicPr>
          </xdr:nvPicPr>
          <xdr:blipFill>
            <a:blip xmlns:r="http://schemas.openxmlformats.org/officeDocument/2006/relationships" r:embed="rId6"/>
            <a:srcRect/>
            <a:stretch>
              <a:fillRect/>
            </a:stretch>
          </xdr:blipFill>
          <xdr:spPr bwMode="auto">
            <a:xfrm>
              <a:off x="3276600" y="5638800"/>
              <a:ext cx="1085850" cy="762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31</xdr:col>
      <xdr:colOff>152400</xdr:colOff>
      <xdr:row>55</xdr:row>
      <xdr:rowOff>67945</xdr:rowOff>
    </xdr:from>
    <xdr:ext cx="712568" cy="259080"/>
    <xdr:pic>
      <xdr:nvPicPr>
        <xdr:cNvPr id="4" name="Picture 3">
          <a:extLst>
            <a:ext uri="{FF2B5EF4-FFF2-40B4-BE49-F238E27FC236}">
              <a16:creationId xmlns:a16="http://schemas.microsoft.com/office/drawing/2014/main" id="{5732B5E7-D050-412C-AE44-1846AC91FB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94400" y="8964295"/>
          <a:ext cx="712568" cy="259080"/>
        </a:xfrm>
        <a:prstGeom prst="rect">
          <a:avLst/>
        </a:prstGeom>
      </xdr:spPr>
    </xdr:pic>
    <xdr:clientData/>
  </xdr:oneCellAnchor>
  <xdr:oneCellAnchor>
    <xdr:from>
      <xdr:col>32</xdr:col>
      <xdr:colOff>15240</xdr:colOff>
      <xdr:row>109</xdr:row>
      <xdr:rowOff>88900</xdr:rowOff>
    </xdr:from>
    <xdr:ext cx="712568" cy="259080"/>
    <xdr:pic>
      <xdr:nvPicPr>
        <xdr:cNvPr id="7" name="Picture 6">
          <a:extLst>
            <a:ext uri="{FF2B5EF4-FFF2-40B4-BE49-F238E27FC236}">
              <a16:creationId xmlns:a16="http://schemas.microsoft.com/office/drawing/2014/main" id="{E29C92F4-813F-4656-AF13-DE86ABA279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47740" y="17449800"/>
          <a:ext cx="712568" cy="25908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6</xdr:col>
          <xdr:colOff>19685</xdr:colOff>
          <xdr:row>4</xdr:row>
          <xdr:rowOff>0</xdr:rowOff>
        </xdr:to>
        <xdr:pic>
          <xdr:nvPicPr>
            <xdr:cNvPr id="9" name="Picture 8">
              <a:extLst>
                <a:ext uri="{FF2B5EF4-FFF2-40B4-BE49-F238E27FC236}">
                  <a16:creationId xmlns:a16="http://schemas.microsoft.com/office/drawing/2014/main" id="{77E6FF27-5120-BE88-28A9-A600B6515388}"/>
                </a:ext>
              </a:extLst>
            </xdr:cNvPr>
            <xdr:cNvPicPr>
              <a:picLocks noChangeAspect="1" noChangeArrowheads="1"/>
              <a:extLst>
                <a:ext uri="{84589F7E-364E-4C9E-8A38-B11213B215E9}">
                  <a14:cameraTool cellRange="Logo" spid="_x0000_s2404"/>
                </a:ext>
              </a:extLst>
            </xdr:cNvPicPr>
          </xdr:nvPicPr>
          <xdr:blipFill>
            <a:blip xmlns:r="http://schemas.openxmlformats.org/officeDocument/2006/relationships" r:embed="rId2"/>
            <a:srcRect/>
            <a:stretch>
              <a:fillRect/>
            </a:stretch>
          </xdr:blipFill>
          <xdr:spPr bwMode="auto">
            <a:xfrm>
              <a:off x="0" y="0"/>
              <a:ext cx="1085850" cy="762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0</xdr:row>
          <xdr:rowOff>0</xdr:rowOff>
        </xdr:from>
        <xdr:to>
          <xdr:col>46</xdr:col>
          <xdr:colOff>129540</xdr:colOff>
          <xdr:row>4</xdr:row>
          <xdr:rowOff>0</xdr:rowOff>
        </xdr:to>
        <xdr:pic>
          <xdr:nvPicPr>
            <xdr:cNvPr id="11" name="Picture 10">
              <a:extLst>
                <a:ext uri="{FF2B5EF4-FFF2-40B4-BE49-F238E27FC236}">
                  <a16:creationId xmlns:a16="http://schemas.microsoft.com/office/drawing/2014/main" id="{2D861FFA-B86D-FA71-5301-F82E107ECBFF}"/>
                </a:ext>
              </a:extLst>
            </xdr:cNvPr>
            <xdr:cNvPicPr>
              <a:picLocks noChangeAspect="1" noChangeArrowheads="1"/>
              <a:extLst>
                <a:ext uri="{84589F7E-364E-4C9E-8A38-B11213B215E9}">
                  <a14:cameraTool cellRange="Logo" spid="_x0000_s2405"/>
                </a:ext>
              </a:extLst>
            </xdr:cNvPicPr>
          </xdr:nvPicPr>
          <xdr:blipFill>
            <a:blip xmlns:r="http://schemas.openxmlformats.org/officeDocument/2006/relationships" r:embed="rId2"/>
            <a:srcRect/>
            <a:stretch>
              <a:fillRect/>
            </a:stretch>
          </xdr:blipFill>
          <xdr:spPr bwMode="auto">
            <a:xfrm>
              <a:off x="7112000" y="0"/>
              <a:ext cx="1085850" cy="762000"/>
            </a:xfrm>
            <a:prstGeom prst="rect">
              <a:avLst/>
            </a:prstGeom>
            <a:noFill/>
            <a:extLst>
              <a:ext uri="{909E8E84-426E-40DD-AFC4-6F175D3DCCD1}">
                <a14:hiddenFill>
                  <a:solidFill>
                    <a:srgbClr val="FFFFFF"/>
                  </a:solidFill>
                </a14:hiddenFill>
              </a:ext>
            </a:extLst>
          </xdr:spPr>
        </xdr:pic>
        <xdr:clientData/>
      </xdr:twoCellAnchor>
    </mc:Choice>
    <mc:Fallback/>
  </mc:AlternateContent>
  <xdr:oneCellAnchor>
    <xdr:from>
      <xdr:col>32</xdr:col>
      <xdr:colOff>27940</xdr:colOff>
      <xdr:row>155</xdr:row>
      <xdr:rowOff>95250</xdr:rowOff>
    </xdr:from>
    <xdr:ext cx="712568" cy="259080"/>
    <xdr:pic>
      <xdr:nvPicPr>
        <xdr:cNvPr id="2" name="Picture 1">
          <a:extLst>
            <a:ext uri="{FF2B5EF4-FFF2-40B4-BE49-F238E27FC236}">
              <a16:creationId xmlns:a16="http://schemas.microsoft.com/office/drawing/2014/main" id="{E2382582-6C33-41A9-A433-391D25F981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58535" y="21757640"/>
          <a:ext cx="712568" cy="25908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32</xdr:col>
      <xdr:colOff>153035</xdr:colOff>
      <xdr:row>60</xdr:row>
      <xdr:rowOff>82550</xdr:rowOff>
    </xdr:from>
    <xdr:ext cx="712568" cy="259080"/>
    <xdr:pic>
      <xdr:nvPicPr>
        <xdr:cNvPr id="7" name="Picture 6">
          <a:extLst>
            <a:ext uri="{FF2B5EF4-FFF2-40B4-BE49-F238E27FC236}">
              <a16:creationId xmlns:a16="http://schemas.microsoft.com/office/drawing/2014/main" id="{A6BCD5CF-C0FD-478A-9C4D-0A31BB01F0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45835" y="8978900"/>
          <a:ext cx="712568" cy="259080"/>
        </a:xfrm>
        <a:prstGeom prst="rect">
          <a:avLst/>
        </a:prstGeom>
      </xdr:spPr>
    </xdr:pic>
    <xdr:clientData/>
  </xdr:oneCellAnchor>
  <xdr:oneCellAnchor>
    <xdr:from>
      <xdr:col>33</xdr:col>
      <xdr:colOff>6985</xdr:colOff>
      <xdr:row>109</xdr:row>
      <xdr:rowOff>95250</xdr:rowOff>
    </xdr:from>
    <xdr:ext cx="712568" cy="259080"/>
    <xdr:pic>
      <xdr:nvPicPr>
        <xdr:cNvPr id="8" name="Picture 7">
          <a:extLst>
            <a:ext uri="{FF2B5EF4-FFF2-40B4-BE49-F238E27FC236}">
              <a16:creationId xmlns:a16="http://schemas.microsoft.com/office/drawing/2014/main" id="{CD4F1396-3E0B-4A94-A4B2-7DFB7D1DF7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83935" y="17659350"/>
          <a:ext cx="712568" cy="25908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5</xdr:col>
          <xdr:colOff>168910</xdr:colOff>
          <xdr:row>4</xdr:row>
          <xdr:rowOff>0</xdr:rowOff>
        </xdr:to>
        <xdr:pic>
          <xdr:nvPicPr>
            <xdr:cNvPr id="6" name="Picture 5">
              <a:extLst>
                <a:ext uri="{FF2B5EF4-FFF2-40B4-BE49-F238E27FC236}">
                  <a16:creationId xmlns:a16="http://schemas.microsoft.com/office/drawing/2014/main" id="{9AF74BBC-3622-FABE-A6B3-DB1731FB9BB0}"/>
                </a:ext>
              </a:extLst>
            </xdr:cNvPr>
            <xdr:cNvPicPr>
              <a:picLocks noChangeAspect="1" noChangeArrowheads="1"/>
              <a:extLst>
                <a:ext uri="{84589F7E-364E-4C9E-8A38-B11213B215E9}">
                  <a14:cameraTool cellRange="Logo" spid="_x0000_s3420"/>
                </a:ext>
              </a:extLst>
            </xdr:cNvPicPr>
          </xdr:nvPicPr>
          <xdr:blipFill>
            <a:blip xmlns:r="http://schemas.openxmlformats.org/officeDocument/2006/relationships" r:embed="rId2"/>
            <a:srcRect/>
            <a:stretch>
              <a:fillRect/>
            </a:stretch>
          </xdr:blipFill>
          <xdr:spPr bwMode="auto">
            <a:xfrm>
              <a:off x="0" y="0"/>
              <a:ext cx="1085850" cy="762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0</xdr:row>
          <xdr:rowOff>0</xdr:rowOff>
        </xdr:from>
        <xdr:to>
          <xdr:col>46</xdr:col>
          <xdr:colOff>129540</xdr:colOff>
          <xdr:row>4</xdr:row>
          <xdr:rowOff>0</xdr:rowOff>
        </xdr:to>
        <xdr:pic>
          <xdr:nvPicPr>
            <xdr:cNvPr id="12" name="Picture 11">
              <a:extLst>
                <a:ext uri="{FF2B5EF4-FFF2-40B4-BE49-F238E27FC236}">
                  <a16:creationId xmlns:a16="http://schemas.microsoft.com/office/drawing/2014/main" id="{D1E5CCA8-3E68-0757-C55B-5F5B70AE6616}"/>
                </a:ext>
              </a:extLst>
            </xdr:cNvPr>
            <xdr:cNvPicPr>
              <a:picLocks noChangeAspect="1" noChangeArrowheads="1"/>
              <a:extLst>
                <a:ext uri="{84589F7E-364E-4C9E-8A38-B11213B215E9}">
                  <a14:cameraTool cellRange="Logo" spid="_x0000_s3421"/>
                </a:ext>
              </a:extLst>
            </xdr:cNvPicPr>
          </xdr:nvPicPr>
          <xdr:blipFill>
            <a:blip xmlns:r="http://schemas.openxmlformats.org/officeDocument/2006/relationships" r:embed="rId2"/>
            <a:srcRect/>
            <a:stretch>
              <a:fillRect/>
            </a:stretch>
          </xdr:blipFill>
          <xdr:spPr bwMode="auto">
            <a:xfrm>
              <a:off x="7258050" y="0"/>
              <a:ext cx="1085850" cy="762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31</xdr:col>
      <xdr:colOff>187325</xdr:colOff>
      <xdr:row>62</xdr:row>
      <xdr:rowOff>105410</xdr:rowOff>
    </xdr:from>
    <xdr:ext cx="712568" cy="259080"/>
    <xdr:pic>
      <xdr:nvPicPr>
        <xdr:cNvPr id="6" name="Picture 5">
          <a:extLst>
            <a:ext uri="{FF2B5EF4-FFF2-40B4-BE49-F238E27FC236}">
              <a16:creationId xmlns:a16="http://schemas.microsoft.com/office/drawing/2014/main" id="{E3A99DA7-96C6-477D-A858-EB999E84D5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29325" y="8849360"/>
          <a:ext cx="712568" cy="259080"/>
        </a:xfrm>
        <a:prstGeom prst="rect">
          <a:avLst/>
        </a:prstGeom>
      </xdr:spPr>
    </xdr:pic>
    <xdr:clientData/>
  </xdr:oneCellAnchor>
  <xdr:oneCellAnchor>
    <xdr:from>
      <xdr:col>31</xdr:col>
      <xdr:colOff>180975</xdr:colOff>
      <xdr:row>112</xdr:row>
      <xdr:rowOff>95885</xdr:rowOff>
    </xdr:from>
    <xdr:ext cx="712568" cy="259080"/>
    <xdr:pic>
      <xdr:nvPicPr>
        <xdr:cNvPr id="7" name="Picture 6">
          <a:extLst>
            <a:ext uri="{FF2B5EF4-FFF2-40B4-BE49-F238E27FC236}">
              <a16:creationId xmlns:a16="http://schemas.microsoft.com/office/drawing/2014/main" id="{A9131DBD-1FE4-4F77-9C20-C13CA87DBB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22975" y="17564735"/>
          <a:ext cx="712568" cy="25908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6</xdr:col>
          <xdr:colOff>15875</xdr:colOff>
          <xdr:row>4</xdr:row>
          <xdr:rowOff>0</xdr:rowOff>
        </xdr:to>
        <xdr:pic>
          <xdr:nvPicPr>
            <xdr:cNvPr id="10" name="Picture 9">
              <a:extLst>
                <a:ext uri="{FF2B5EF4-FFF2-40B4-BE49-F238E27FC236}">
                  <a16:creationId xmlns:a16="http://schemas.microsoft.com/office/drawing/2014/main" id="{78BCE85D-5ED4-A996-6CDB-EA5364DC9B9C}"/>
                </a:ext>
              </a:extLst>
            </xdr:cNvPr>
            <xdr:cNvPicPr>
              <a:picLocks noChangeAspect="1" noChangeArrowheads="1"/>
              <a:extLst>
                <a:ext uri="{84589F7E-364E-4C9E-8A38-B11213B215E9}">
                  <a14:cameraTool cellRange="Logo" spid="_x0000_s4444"/>
                </a:ext>
              </a:extLst>
            </xdr:cNvPicPr>
          </xdr:nvPicPr>
          <xdr:blipFill>
            <a:blip xmlns:r="http://schemas.openxmlformats.org/officeDocument/2006/relationships" r:embed="rId2"/>
            <a:srcRect/>
            <a:stretch>
              <a:fillRect/>
            </a:stretch>
          </xdr:blipFill>
          <xdr:spPr bwMode="auto">
            <a:xfrm>
              <a:off x="0" y="0"/>
              <a:ext cx="1085850" cy="762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0</xdr:row>
          <xdr:rowOff>0</xdr:rowOff>
        </xdr:from>
        <xdr:to>
          <xdr:col>46</xdr:col>
          <xdr:colOff>129540</xdr:colOff>
          <xdr:row>4</xdr:row>
          <xdr:rowOff>0</xdr:rowOff>
        </xdr:to>
        <xdr:pic>
          <xdr:nvPicPr>
            <xdr:cNvPr id="12" name="Picture 11">
              <a:extLst>
                <a:ext uri="{FF2B5EF4-FFF2-40B4-BE49-F238E27FC236}">
                  <a16:creationId xmlns:a16="http://schemas.microsoft.com/office/drawing/2014/main" id="{26ED5F23-9304-95B2-DE89-98C34756D782}"/>
                </a:ext>
              </a:extLst>
            </xdr:cNvPr>
            <xdr:cNvPicPr>
              <a:picLocks noChangeAspect="1" noChangeArrowheads="1"/>
              <a:extLst>
                <a:ext uri="{84589F7E-364E-4C9E-8A38-B11213B215E9}">
                  <a14:cameraTool cellRange="Logo" spid="_x0000_s4445"/>
                </a:ext>
              </a:extLst>
            </xdr:cNvPicPr>
          </xdr:nvPicPr>
          <xdr:blipFill>
            <a:blip xmlns:r="http://schemas.openxmlformats.org/officeDocument/2006/relationships" r:embed="rId2"/>
            <a:srcRect/>
            <a:stretch>
              <a:fillRect/>
            </a:stretch>
          </xdr:blipFill>
          <xdr:spPr bwMode="auto">
            <a:xfrm>
              <a:off x="7112000" y="0"/>
              <a:ext cx="1085850" cy="762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350EFB0-EACE-4F2E-965F-30EBADAB0D63}" name="T_Material" displayName="T_Material" ref="A1:A10" totalsRowShown="0">
  <autoFilter ref="A1:A10" xr:uid="{4350EFB0-EACE-4F2E-965F-30EBADAB0D63}"/>
  <sortState xmlns:xlrd2="http://schemas.microsoft.com/office/spreadsheetml/2017/richdata2" ref="A2:A10">
    <sortCondition ref="A2:A10"/>
  </sortState>
  <tableColumns count="1">
    <tableColumn id="1" xr3:uid="{20635FEE-B87A-4613-8116-D42DBA41BC7B}" name="Material"/>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939741E-8EC4-48CA-B62A-CDE619601AF9}" name="T_Shape" displayName="T_Shape" ref="C1:C9" totalsRowShown="0">
  <autoFilter ref="C1:C9" xr:uid="{6939741E-8EC4-48CA-B62A-CDE619601AF9}"/>
  <tableColumns count="1">
    <tableColumn id="1" xr3:uid="{FCA45FDF-4BF6-485F-9343-A0FC0251070A}" name="Shape"/>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397A227-8DCB-4BDE-A6B8-65F88654921D}" name="T_Type" displayName="T_Type" ref="E1:E4" totalsRowShown="0">
  <autoFilter ref="E1:E4" xr:uid="{2397A227-8DCB-4BDE-A6B8-65F88654921D}"/>
  <tableColumns count="1">
    <tableColumn id="1" xr3:uid="{027BD434-05A1-4059-97D8-98CB878E91EF}" name="Type"/>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8C10C78-AF29-47BA-9C97-B74BAA8C7E1E}" name="T_Response" displayName="T_Response" ref="G1:G14" totalsRowShown="0">
  <autoFilter ref="G1:G14" xr:uid="{88C10C78-AF29-47BA-9C97-B74BAA8C7E1E}"/>
  <tableColumns count="1">
    <tableColumn id="1" xr3:uid="{C70FD3B5-6EE9-47D3-96F9-BC5D876984C6}" name="Design Response"/>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1FE2791-C59F-47D3-B493-194FE4257868}" name="T_Registration" displayName="T_Registration" ref="G19:H26" totalsRowShown="0" headerRowDxfId="156" dataDxfId="155">
  <autoFilter ref="G19:H26" xr:uid="{B1FE2791-C59F-47D3-B493-194FE4257868}"/>
  <tableColumns count="2">
    <tableColumn id="1" xr3:uid="{72F909DC-D16C-45B4-A6AC-CED43BF4B414}" name="Registration" dataDxfId="154"/>
    <tableColumn id="2" xr3:uid="{78B52E62-C854-4383-882B-D23C339B4161}" name="Acronym" dataDxfId="153"/>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vmlDrawing" Target="../drawings/vmlDrawing1.vml"/><Relationship Id="rId7" Type="http://schemas.openxmlformats.org/officeDocument/2006/relationships/table" Target="../tables/table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omments" Target="../comments3.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2CB43-2341-4A92-ACD7-244D3FF85EAC}">
  <sheetPr codeName="Sheet3">
    <tabColor rgb="FFFF0000"/>
  </sheetPr>
  <dimension ref="A1:N36"/>
  <sheetViews>
    <sheetView showGridLines="0" workbookViewId="0">
      <selection activeCell="C14" sqref="C14"/>
    </sheetView>
  </sheetViews>
  <sheetFormatPr defaultRowHeight="14.4" x14ac:dyDescent="0.3"/>
  <cols>
    <col min="1" max="1" width="23.33203125" bestFit="1" customWidth="1"/>
    <col min="2" max="2" width="3.77734375" customWidth="1"/>
    <col min="3" max="3" width="15.77734375" customWidth="1"/>
    <col min="4" max="4" width="4.5546875" bestFit="1" customWidth="1"/>
    <col min="5" max="5" width="15.77734375" customWidth="1"/>
    <col min="6" max="6" width="3.77734375" customWidth="1"/>
    <col min="7" max="7" width="72.6640625" bestFit="1" customWidth="1"/>
    <col min="8" max="14" width="15.77734375" customWidth="1"/>
  </cols>
  <sheetData>
    <row r="1" spans="1:14" x14ac:dyDescent="0.3">
      <c r="A1" t="s">
        <v>20</v>
      </c>
      <c r="C1" t="s">
        <v>28</v>
      </c>
      <c r="E1" t="s">
        <v>50</v>
      </c>
      <c r="G1" t="s">
        <v>63</v>
      </c>
      <c r="I1" s="116" t="s">
        <v>299</v>
      </c>
      <c r="J1" s="117" t="s">
        <v>122</v>
      </c>
      <c r="K1" s="117" t="s">
        <v>231</v>
      </c>
      <c r="L1" s="117" t="s">
        <v>124</v>
      </c>
      <c r="M1" s="117" t="s">
        <v>121</v>
      </c>
      <c r="N1" s="117" t="s">
        <v>123</v>
      </c>
    </row>
    <row r="2" spans="1:14" x14ac:dyDescent="0.3">
      <c r="A2" t="s">
        <v>21</v>
      </c>
      <c r="C2" t="s">
        <v>369</v>
      </c>
      <c r="E2" t="s">
        <v>158</v>
      </c>
      <c r="G2" t="s">
        <v>65</v>
      </c>
      <c r="I2" s="92" t="s">
        <v>5</v>
      </c>
      <c r="J2" s="94">
        <v>1.1000000000000001</v>
      </c>
      <c r="K2" s="94">
        <v>1.1000000000000001</v>
      </c>
      <c r="L2" s="94">
        <v>1.1399999999999999</v>
      </c>
      <c r="M2" s="94">
        <v>1.1000000000000001</v>
      </c>
      <c r="N2" s="95">
        <v>1.1000000000000001</v>
      </c>
    </row>
    <row r="3" spans="1:14" x14ac:dyDescent="0.3">
      <c r="A3" t="s">
        <v>59</v>
      </c>
      <c r="C3" t="s">
        <v>370</v>
      </c>
      <c r="E3" t="s">
        <v>159</v>
      </c>
      <c r="G3" t="s">
        <v>62</v>
      </c>
      <c r="I3" s="92" t="s">
        <v>6</v>
      </c>
      <c r="J3" s="94">
        <v>4.1100000000000003</v>
      </c>
      <c r="K3" s="94">
        <v>4.1399999999999997</v>
      </c>
      <c r="L3" s="94">
        <v>5.7</v>
      </c>
      <c r="M3" s="94">
        <v>4.24</v>
      </c>
      <c r="N3" s="95">
        <v>4.21</v>
      </c>
    </row>
    <row r="4" spans="1:14" x14ac:dyDescent="0.3">
      <c r="A4" t="s">
        <v>60</v>
      </c>
      <c r="C4" t="s">
        <v>133</v>
      </c>
      <c r="E4" t="s">
        <v>304</v>
      </c>
      <c r="G4" t="s">
        <v>64</v>
      </c>
      <c r="I4" s="92" t="s">
        <v>7</v>
      </c>
      <c r="J4" s="94">
        <v>5.01</v>
      </c>
      <c r="K4" s="94">
        <v>5.0599999999999996</v>
      </c>
      <c r="L4" s="94">
        <v>7.21</v>
      </c>
      <c r="M4" s="94">
        <v>5.3</v>
      </c>
      <c r="N4" s="95">
        <v>5.24</v>
      </c>
    </row>
    <row r="5" spans="1:14" x14ac:dyDescent="0.3">
      <c r="A5" t="s">
        <v>25</v>
      </c>
      <c r="C5" t="s">
        <v>134</v>
      </c>
      <c r="G5" t="s">
        <v>61</v>
      </c>
      <c r="I5" s="92" t="s">
        <v>8</v>
      </c>
      <c r="J5" s="94">
        <v>5.87</v>
      </c>
      <c r="K5" s="94">
        <v>5.91</v>
      </c>
      <c r="L5" s="94">
        <v>8.6300000000000008</v>
      </c>
      <c r="M5" s="94">
        <v>6.24</v>
      </c>
      <c r="N5" s="95">
        <v>6.17</v>
      </c>
    </row>
    <row r="6" spans="1:14" x14ac:dyDescent="0.3">
      <c r="A6" t="s">
        <v>23</v>
      </c>
      <c r="C6" t="s">
        <v>136</v>
      </c>
      <c r="G6" t="str">
        <f>"Velocity &gt; "&amp;C26&amp;" ft/s"</f>
        <v>Velocity &gt; 6 ft/s</v>
      </c>
      <c r="I6" s="92" t="s">
        <v>9</v>
      </c>
      <c r="J6" s="94">
        <v>7.21</v>
      </c>
      <c r="K6" s="94">
        <v>7.26</v>
      </c>
      <c r="L6" s="94">
        <v>10.8</v>
      </c>
      <c r="M6" s="94">
        <v>7.64</v>
      </c>
      <c r="N6" s="95">
        <v>7.55</v>
      </c>
    </row>
    <row r="7" spans="1:14" x14ac:dyDescent="0.3">
      <c r="A7" t="s">
        <v>22</v>
      </c>
      <c r="C7" t="s">
        <v>135</v>
      </c>
      <c r="G7" t="s">
        <v>86</v>
      </c>
      <c r="I7" s="92" t="s">
        <v>365</v>
      </c>
      <c r="J7" s="94">
        <v>8.3699999999999992</v>
      </c>
      <c r="K7" s="94">
        <v>8.48</v>
      </c>
      <c r="L7" s="94">
        <v>12.7</v>
      </c>
      <c r="M7" s="94">
        <v>8.8000000000000007</v>
      </c>
      <c r="N7" s="95">
        <v>8.6999999999999993</v>
      </c>
    </row>
    <row r="8" spans="1:14" x14ac:dyDescent="0.3">
      <c r="A8" t="s">
        <v>26</v>
      </c>
      <c r="C8" t="s">
        <v>371</v>
      </c>
      <c r="G8" t="s">
        <v>85</v>
      </c>
      <c r="I8" s="92" t="s">
        <v>10</v>
      </c>
      <c r="J8" s="94">
        <v>9.65</v>
      </c>
      <c r="K8" s="94">
        <v>9.83</v>
      </c>
      <c r="L8" s="94">
        <v>14.8</v>
      </c>
      <c r="M8" s="94">
        <v>10</v>
      </c>
      <c r="N8" s="95">
        <v>9.93</v>
      </c>
    </row>
    <row r="9" spans="1:14" ht="15.6" x14ac:dyDescent="0.35">
      <c r="A9" t="s">
        <v>24</v>
      </c>
      <c r="C9" t="s">
        <v>26</v>
      </c>
      <c r="G9" t="s">
        <v>119</v>
      </c>
      <c r="I9" s="92" t="s">
        <v>246</v>
      </c>
      <c r="J9" s="99" t="s">
        <v>249</v>
      </c>
      <c r="K9" s="99" t="s">
        <v>250</v>
      </c>
      <c r="L9" s="99" t="s">
        <v>251</v>
      </c>
      <c r="M9" s="99" t="s">
        <v>251</v>
      </c>
      <c r="N9" s="99" t="s">
        <v>252</v>
      </c>
    </row>
    <row r="10" spans="1:14" x14ac:dyDescent="0.3">
      <c r="A10" t="s">
        <v>58</v>
      </c>
      <c r="G10" t="s">
        <v>120</v>
      </c>
      <c r="I10" s="92" t="s">
        <v>253</v>
      </c>
      <c r="J10" t="s">
        <v>254</v>
      </c>
      <c r="K10" t="s">
        <v>255</v>
      </c>
      <c r="L10" t="s">
        <v>254</v>
      </c>
      <c r="M10" t="s">
        <v>254</v>
      </c>
      <c r="N10" t="s">
        <v>254</v>
      </c>
    </row>
    <row r="11" spans="1:14" x14ac:dyDescent="0.3">
      <c r="G11" t="s">
        <v>373</v>
      </c>
      <c r="I11" s="92" t="s">
        <v>248</v>
      </c>
      <c r="J11" t="s">
        <v>256</v>
      </c>
      <c r="K11" t="s">
        <v>93</v>
      </c>
      <c r="L11" t="s">
        <v>93</v>
      </c>
      <c r="M11" t="s">
        <v>93</v>
      </c>
      <c r="N11" t="s">
        <v>93</v>
      </c>
    </row>
    <row r="12" spans="1:14" x14ac:dyDescent="0.3">
      <c r="G12" t="s">
        <v>230</v>
      </c>
      <c r="I12" s="92" t="s">
        <v>296</v>
      </c>
      <c r="L12" t="s">
        <v>297</v>
      </c>
      <c r="M12" t="s">
        <v>364</v>
      </c>
    </row>
    <row r="13" spans="1:14" x14ac:dyDescent="0.3">
      <c r="A13" s="92" t="s">
        <v>221</v>
      </c>
      <c r="C13" s="102">
        <v>45383</v>
      </c>
      <c r="G13" t="s">
        <v>295</v>
      </c>
      <c r="I13" s="92" t="s">
        <v>298</v>
      </c>
      <c r="J13">
        <v>6</v>
      </c>
      <c r="K13">
        <v>5</v>
      </c>
      <c r="L13">
        <v>5</v>
      </c>
      <c r="M13">
        <v>6</v>
      </c>
      <c r="N13">
        <v>6</v>
      </c>
    </row>
    <row r="14" spans="1:14" x14ac:dyDescent="0.3">
      <c r="A14" s="96" t="s">
        <v>125</v>
      </c>
      <c r="C14" s="97" t="s">
        <v>123</v>
      </c>
      <c r="G14" t="s">
        <v>361</v>
      </c>
      <c r="I14" s="92" t="s">
        <v>330</v>
      </c>
      <c r="J14" s="124"/>
      <c r="K14" s="124"/>
      <c r="L14" s="124"/>
      <c r="M14" s="125" t="s">
        <v>331</v>
      </c>
      <c r="N14" s="125" t="s">
        <v>332</v>
      </c>
    </row>
    <row r="15" spans="1:14" x14ac:dyDescent="0.3">
      <c r="A15" s="92" t="s">
        <v>5</v>
      </c>
      <c r="C15" s="94">
        <f>HLOOKUP($C$14,$J$1:$N$13,2)</f>
        <v>1.1000000000000001</v>
      </c>
      <c r="D15" s="93" t="str">
        <f>TEXT(C15,"0.00")</f>
        <v>1.10</v>
      </c>
      <c r="I15" s="92" t="s">
        <v>366</v>
      </c>
      <c r="J15" t="s">
        <v>367</v>
      </c>
      <c r="K15" t="s">
        <v>368</v>
      </c>
      <c r="L15" t="s">
        <v>367</v>
      </c>
      <c r="M15" t="s">
        <v>367</v>
      </c>
      <c r="N15" t="s">
        <v>367</v>
      </c>
    </row>
    <row r="16" spans="1:14" x14ac:dyDescent="0.3">
      <c r="A16" s="92" t="s">
        <v>6</v>
      </c>
      <c r="C16" s="94">
        <f>HLOOKUP($C$14,$J$1:$N$13,3)</f>
        <v>4.21</v>
      </c>
    </row>
    <row r="17" spans="1:8" x14ac:dyDescent="0.3">
      <c r="A17" s="92" t="s">
        <v>7</v>
      </c>
      <c r="C17" s="94">
        <f>HLOOKUP($C$14,$J$1:$N$13,4)</f>
        <v>5.24</v>
      </c>
      <c r="D17" s="94"/>
    </row>
    <row r="18" spans="1:8" x14ac:dyDescent="0.3">
      <c r="A18" s="92" t="s">
        <v>8</v>
      </c>
      <c r="C18" s="94">
        <f>HLOOKUP($C$14,$J$1:$N$13,5)</f>
        <v>6.17</v>
      </c>
    </row>
    <row r="19" spans="1:8" x14ac:dyDescent="0.3">
      <c r="A19" s="92" t="s">
        <v>9</v>
      </c>
      <c r="C19" s="94">
        <f>HLOOKUP($C$14,$J$1:$N$13,6)</f>
        <v>7.55</v>
      </c>
      <c r="G19" t="s">
        <v>232</v>
      </c>
      <c r="H19" t="s">
        <v>233</v>
      </c>
    </row>
    <row r="20" spans="1:8" x14ac:dyDescent="0.3">
      <c r="A20" s="92" t="s">
        <v>365</v>
      </c>
      <c r="C20" s="94">
        <f>HLOOKUP($C$14,$J$1:$N$13,7)</f>
        <v>8.6999999999999993</v>
      </c>
    </row>
    <row r="21" spans="1:8" x14ac:dyDescent="0.3">
      <c r="A21" s="92" t="s">
        <v>10</v>
      </c>
      <c r="C21" s="94">
        <f>HLOOKUP($C$14,$J$1:$N$13,8)</f>
        <v>9.93</v>
      </c>
      <c r="G21" t="s">
        <v>234</v>
      </c>
      <c r="H21" t="s">
        <v>235</v>
      </c>
    </row>
    <row r="22" spans="1:8" x14ac:dyDescent="0.3">
      <c r="A22" s="92" t="s">
        <v>246</v>
      </c>
      <c r="C22" s="98" t="str">
        <f>HLOOKUP($C$14,$J$1:$N$13,9)</f>
        <v>1 July 2018</v>
      </c>
      <c r="G22" t="s">
        <v>236</v>
      </c>
      <c r="H22" t="s">
        <v>237</v>
      </c>
    </row>
    <row r="23" spans="1:8" x14ac:dyDescent="0.3">
      <c r="A23" s="92" t="s">
        <v>247</v>
      </c>
      <c r="C23" s="98" t="str">
        <f>HLOOKUP($C$14,$J$1:$N$13,10)</f>
        <v>City</v>
      </c>
      <c r="G23" t="s">
        <v>238</v>
      </c>
      <c r="H23" t="s">
        <v>239</v>
      </c>
    </row>
    <row r="24" spans="1:8" x14ac:dyDescent="0.3">
      <c r="A24" s="92" t="s">
        <v>248</v>
      </c>
      <c r="C24" s="98" t="str">
        <f>HLOOKUP($C$14,$J$1:$N$13,11)</f>
        <v xml:space="preserve"> O&amp;M Agreement</v>
      </c>
      <c r="G24" t="s">
        <v>240</v>
      </c>
      <c r="H24" t="s">
        <v>241</v>
      </c>
    </row>
    <row r="25" spans="1:8" x14ac:dyDescent="0.3">
      <c r="A25" s="92" t="s">
        <v>296</v>
      </c>
      <c r="C25">
        <f>HLOOKUP($C$14,$J$1:$N$13,12)</f>
        <v>0</v>
      </c>
      <c r="G25" t="s">
        <v>242</v>
      </c>
      <c r="H25" t="s">
        <v>243</v>
      </c>
    </row>
    <row r="26" spans="1:8" x14ac:dyDescent="0.3">
      <c r="A26" s="92" t="s">
        <v>298</v>
      </c>
      <c r="C26" s="94">
        <f>HLOOKUP($C$14,$J$1:$N$13,13)</f>
        <v>6</v>
      </c>
      <c r="G26" t="s">
        <v>244</v>
      </c>
      <c r="H26" t="s">
        <v>245</v>
      </c>
    </row>
    <row r="27" spans="1:8" x14ac:dyDescent="0.3">
      <c r="A27" s="92" t="s">
        <v>333</v>
      </c>
      <c r="C27" s="124" t="str">
        <f>HLOOKUP($C$14,$J$1:$N$15,14)</f>
        <v>1 September</v>
      </c>
    </row>
    <row r="28" spans="1:8" x14ac:dyDescent="0.3">
      <c r="A28" s="92" t="s">
        <v>366</v>
      </c>
      <c r="C28" s="124" t="str">
        <f>HLOOKUP($C$14,$J$1:$N$15,15)</f>
        <v>2, 5, 10, and 25</v>
      </c>
    </row>
    <row r="31" spans="1:8" x14ac:dyDescent="0.3">
      <c r="E31" s="116" t="s">
        <v>292</v>
      </c>
    </row>
    <row r="32" spans="1:8" ht="60" customHeight="1" x14ac:dyDescent="0.3">
      <c r="B32" s="92" t="s">
        <v>122</v>
      </c>
    </row>
    <row r="33" spans="2:2" ht="60" customHeight="1" x14ac:dyDescent="0.3">
      <c r="B33" s="92" t="s">
        <v>231</v>
      </c>
    </row>
    <row r="34" spans="2:2" ht="60" customHeight="1" x14ac:dyDescent="0.3">
      <c r="B34" s="92" t="s">
        <v>124</v>
      </c>
    </row>
    <row r="35" spans="2:2" ht="60" customHeight="1" x14ac:dyDescent="0.3">
      <c r="B35" s="92" t="s">
        <v>121</v>
      </c>
    </row>
    <row r="36" spans="2:2" ht="60" customHeight="1" x14ac:dyDescent="0.3">
      <c r="B36" s="92" t="s">
        <v>123</v>
      </c>
    </row>
  </sheetData>
  <dataValidations count="1">
    <dataValidation type="list" allowBlank="1" showInputMessage="1" showErrorMessage="1" sqref="C14" xr:uid="{1D48C802-E215-4B91-8151-51EE45372D5D}">
      <formula1>$J$1:$N$1</formula1>
    </dataValidation>
  </dataValidations>
  <pageMargins left="0.7" right="0.7" top="0.75" bottom="0.75" header="0.3" footer="0.3"/>
  <pageSetup orientation="portrait" horizontalDpi="1200" verticalDpi="1200" r:id="rId1"/>
  <drawing r:id="rId2"/>
  <legacyDrawing r:id="rId3"/>
  <tableParts count="5">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2442E-5BDD-4EB7-ACA3-35258981D945}">
  <sheetPr codeName="Sheet4">
    <tabColor theme="2" tint="-0.499984740745262"/>
  </sheetPr>
  <dimension ref="A1:T57"/>
  <sheetViews>
    <sheetView showGridLines="0" showRowColHeaders="0" tabSelected="1" zoomScale="130" zoomScaleNormal="130" workbookViewId="0">
      <selection activeCell="C4" sqref="C4:Q5"/>
    </sheetView>
  </sheetViews>
  <sheetFormatPr defaultColWidth="0" defaultRowHeight="0" customHeight="1" zeroHeight="1" x14ac:dyDescent="0.3"/>
  <cols>
    <col min="1" max="1" width="2.77734375" style="11" customWidth="1"/>
    <col min="2" max="2" width="5.77734375" style="10" customWidth="1"/>
    <col min="3" max="8" width="2.77734375" style="11" customWidth="1"/>
    <col min="9" max="17" width="8.88671875" style="11" customWidth="1"/>
    <col min="18" max="20" width="0" style="11" hidden="1" customWidth="1"/>
    <col min="21" max="16384" width="8.88671875" style="11" hidden="1"/>
  </cols>
  <sheetData>
    <row r="1" spans="2:17" ht="19.95" customHeight="1" x14ac:dyDescent="0.3"/>
    <row r="2" spans="2:17" ht="19.95" customHeight="1" x14ac:dyDescent="0.3">
      <c r="B2" s="58" t="s">
        <v>52</v>
      </c>
    </row>
    <row r="3" spans="2:17" ht="4.95" customHeight="1" x14ac:dyDescent="0.3">
      <c r="B3" s="58"/>
    </row>
    <row r="4" spans="2:17" ht="19.95" customHeight="1" x14ac:dyDescent="0.3">
      <c r="B4" s="10">
        <v>1</v>
      </c>
      <c r="C4" s="132" t="s">
        <v>302</v>
      </c>
      <c r="D4" s="132"/>
      <c r="E4" s="132"/>
      <c r="F4" s="132"/>
      <c r="G4" s="132"/>
      <c r="H4" s="132"/>
      <c r="I4" s="132"/>
      <c r="J4" s="132"/>
      <c r="K4" s="132"/>
      <c r="L4" s="132"/>
      <c r="M4" s="132"/>
      <c r="N4" s="132"/>
      <c r="O4" s="132"/>
      <c r="P4" s="132"/>
      <c r="Q4" s="132"/>
    </row>
    <row r="5" spans="2:17" ht="19.95" customHeight="1" x14ac:dyDescent="0.3">
      <c r="C5" s="132"/>
      <c r="D5" s="132"/>
      <c r="E5" s="132"/>
      <c r="F5" s="132"/>
      <c r="G5" s="132"/>
      <c r="H5" s="132"/>
      <c r="I5" s="132"/>
      <c r="J5" s="132"/>
      <c r="K5" s="132"/>
      <c r="L5" s="132"/>
      <c r="M5" s="132"/>
      <c r="N5" s="132"/>
      <c r="O5" s="132"/>
      <c r="P5" s="132"/>
      <c r="Q5" s="132"/>
    </row>
    <row r="6" spans="2:17" ht="19.95" customHeight="1" x14ac:dyDescent="0.3">
      <c r="B6" s="10">
        <f>B4+1</f>
        <v>2</v>
      </c>
      <c r="C6" s="11" t="s">
        <v>54</v>
      </c>
    </row>
    <row r="7" spans="2:17" ht="19.95" customHeight="1" x14ac:dyDescent="0.3">
      <c r="C7" s="12"/>
      <c r="D7" s="12"/>
      <c r="E7" s="12"/>
      <c r="F7" s="12"/>
      <c r="I7" s="11" t="s">
        <v>51</v>
      </c>
    </row>
    <row r="8" spans="2:17" ht="10.050000000000001" customHeight="1" x14ac:dyDescent="0.3"/>
    <row r="9" spans="2:17" ht="15" customHeight="1" x14ac:dyDescent="0.3">
      <c r="C9" s="13"/>
      <c r="D9" s="13"/>
      <c r="E9" s="13"/>
      <c r="F9" s="13"/>
      <c r="I9" s="133" t="s">
        <v>293</v>
      </c>
      <c r="J9" s="133"/>
      <c r="K9" s="133"/>
      <c r="L9" s="133"/>
      <c r="M9" s="133"/>
      <c r="N9" s="133"/>
      <c r="O9" s="133"/>
      <c r="P9" s="133"/>
      <c r="Q9" s="133"/>
    </row>
    <row r="10" spans="2:17" ht="15" customHeight="1" x14ac:dyDescent="0.3">
      <c r="I10" s="133"/>
      <c r="J10" s="133"/>
      <c r="K10" s="133"/>
      <c r="L10" s="133"/>
      <c r="M10" s="133"/>
      <c r="N10" s="133"/>
      <c r="O10" s="133"/>
      <c r="P10" s="133"/>
      <c r="Q10" s="133"/>
    </row>
    <row r="11" spans="2:17" ht="10.050000000000001" customHeight="1" x14ac:dyDescent="0.3">
      <c r="I11" s="59"/>
      <c r="J11" s="59"/>
      <c r="K11" s="59"/>
      <c r="L11" s="59"/>
      <c r="M11" s="59"/>
      <c r="N11" s="59"/>
      <c r="O11" s="59"/>
      <c r="P11" s="59"/>
      <c r="Q11" s="59"/>
    </row>
    <row r="12" spans="2:17" ht="15" customHeight="1" x14ac:dyDescent="0.3">
      <c r="F12" s="17"/>
      <c r="I12" s="133" t="s">
        <v>176</v>
      </c>
      <c r="J12" s="133"/>
      <c r="K12" s="133"/>
      <c r="L12" s="133"/>
      <c r="M12" s="133"/>
      <c r="N12" s="133"/>
      <c r="O12" s="133"/>
      <c r="P12" s="133"/>
      <c r="Q12" s="133"/>
    </row>
    <row r="13" spans="2:17" ht="15" customHeight="1" x14ac:dyDescent="0.3">
      <c r="I13" s="133"/>
      <c r="J13" s="133"/>
      <c r="K13" s="133"/>
      <c r="L13" s="133"/>
      <c r="M13" s="133"/>
      <c r="N13" s="133"/>
      <c r="O13" s="133"/>
      <c r="P13" s="133"/>
      <c r="Q13" s="133"/>
    </row>
    <row r="14" spans="2:17" ht="15" customHeight="1" x14ac:dyDescent="0.3">
      <c r="I14" s="133"/>
      <c r="J14" s="133"/>
      <c r="K14" s="133"/>
      <c r="L14" s="133"/>
      <c r="M14" s="133"/>
      <c r="N14" s="133"/>
      <c r="O14" s="133"/>
      <c r="P14" s="133"/>
      <c r="Q14" s="133"/>
    </row>
    <row r="15" spans="2:17" ht="15" customHeight="1" x14ac:dyDescent="0.3">
      <c r="I15" s="133"/>
      <c r="J15" s="133"/>
      <c r="K15" s="133"/>
      <c r="L15" s="133"/>
      <c r="M15" s="133"/>
      <c r="N15" s="133"/>
      <c r="O15" s="133"/>
      <c r="P15" s="133"/>
      <c r="Q15" s="133"/>
    </row>
    <row r="16" spans="2:17" ht="10.050000000000001" customHeight="1" x14ac:dyDescent="0.3">
      <c r="I16" s="60"/>
      <c r="J16" s="60"/>
      <c r="K16" s="60"/>
      <c r="L16" s="60"/>
      <c r="M16" s="60"/>
      <c r="N16" s="60"/>
      <c r="O16" s="60"/>
      <c r="P16" s="60"/>
      <c r="Q16" s="60"/>
    </row>
    <row r="17" spans="3:17" ht="15" customHeight="1" x14ac:dyDescent="0.3">
      <c r="C17" s="17"/>
      <c r="D17" s="35" t="s">
        <v>96</v>
      </c>
      <c r="E17" s="35"/>
      <c r="F17" s="17"/>
      <c r="G17" s="35" t="s">
        <v>97</v>
      </c>
      <c r="I17" s="133" t="s">
        <v>167</v>
      </c>
      <c r="J17" s="133"/>
      <c r="K17" s="133"/>
      <c r="L17" s="133"/>
      <c r="M17" s="133"/>
      <c r="N17" s="133"/>
      <c r="O17" s="133"/>
      <c r="P17" s="133"/>
      <c r="Q17" s="133"/>
    </row>
    <row r="18" spans="3:17" ht="15" customHeight="1" x14ac:dyDescent="0.3">
      <c r="I18" s="133"/>
      <c r="J18" s="133"/>
      <c r="K18" s="133"/>
      <c r="L18" s="133"/>
      <c r="M18" s="133"/>
      <c r="N18" s="133"/>
      <c r="O18" s="133"/>
      <c r="P18" s="133"/>
      <c r="Q18" s="133"/>
    </row>
    <row r="19" spans="3:17" ht="10.050000000000001" customHeight="1" x14ac:dyDescent="0.3"/>
    <row r="20" spans="3:17" ht="15" customHeight="1" x14ac:dyDescent="0.3">
      <c r="C20" s="14"/>
      <c r="D20" s="14"/>
      <c r="E20" s="14"/>
      <c r="F20" s="14"/>
      <c r="I20" s="133" t="s">
        <v>53</v>
      </c>
      <c r="J20" s="133"/>
      <c r="K20" s="133"/>
      <c r="L20" s="133"/>
      <c r="M20" s="133"/>
      <c r="N20" s="133"/>
      <c r="O20" s="133"/>
      <c r="P20" s="133"/>
      <c r="Q20" s="133"/>
    </row>
    <row r="21" spans="3:17" ht="15" customHeight="1" x14ac:dyDescent="0.3">
      <c r="I21" s="133"/>
      <c r="J21" s="133"/>
      <c r="K21" s="133"/>
      <c r="L21" s="133"/>
      <c r="M21" s="133"/>
      <c r="N21" s="133"/>
      <c r="O21" s="133"/>
      <c r="P21" s="133"/>
      <c r="Q21" s="133"/>
    </row>
    <row r="22" spans="3:17" ht="15" customHeight="1" x14ac:dyDescent="0.3">
      <c r="I22" s="133"/>
      <c r="J22" s="133"/>
      <c r="K22" s="133"/>
      <c r="L22" s="133"/>
      <c r="M22" s="133"/>
      <c r="N22" s="133"/>
      <c r="O22" s="133"/>
      <c r="P22" s="133"/>
      <c r="Q22" s="133"/>
    </row>
    <row r="23" spans="3:17" ht="19.95" customHeight="1" x14ac:dyDescent="0.3">
      <c r="I23" s="133"/>
      <c r="J23" s="133"/>
      <c r="K23" s="133"/>
      <c r="L23" s="133"/>
      <c r="M23" s="133"/>
      <c r="N23" s="133"/>
      <c r="O23" s="133"/>
      <c r="P23" s="133"/>
      <c r="Q23" s="133"/>
    </row>
    <row r="24" spans="3:17" ht="10.050000000000001" customHeight="1" x14ac:dyDescent="0.3">
      <c r="I24" s="60"/>
      <c r="J24" s="60"/>
      <c r="K24" s="60"/>
      <c r="L24" s="60"/>
      <c r="M24" s="60"/>
      <c r="N24" s="60"/>
      <c r="O24" s="60"/>
      <c r="P24" s="60"/>
      <c r="Q24" s="60"/>
    </row>
    <row r="25" spans="3:17" ht="15" customHeight="1" x14ac:dyDescent="0.3">
      <c r="C25" s="15"/>
      <c r="D25" s="15"/>
      <c r="E25" s="15"/>
      <c r="F25" s="15"/>
      <c r="I25" s="133" t="s">
        <v>87</v>
      </c>
      <c r="J25" s="133"/>
      <c r="K25" s="133"/>
      <c r="L25" s="133"/>
      <c r="M25" s="133"/>
      <c r="N25" s="133"/>
      <c r="O25" s="133"/>
      <c r="P25" s="133"/>
      <c r="Q25" s="133"/>
    </row>
    <row r="26" spans="3:17" ht="15" customHeight="1" x14ac:dyDescent="0.3">
      <c r="I26" s="133"/>
      <c r="J26" s="133"/>
      <c r="K26" s="133"/>
      <c r="L26" s="133"/>
      <c r="M26" s="133"/>
      <c r="N26" s="133"/>
      <c r="O26" s="133"/>
      <c r="P26" s="133"/>
      <c r="Q26" s="133"/>
    </row>
    <row r="27" spans="3:17" ht="10.050000000000001" customHeight="1" x14ac:dyDescent="0.3"/>
    <row r="28" spans="3:17" ht="19.95" customHeight="1" x14ac:dyDescent="0.3">
      <c r="C28" s="16" t="s">
        <v>27</v>
      </c>
      <c r="D28" s="16"/>
      <c r="E28" s="16"/>
      <c r="F28" s="16"/>
      <c r="I28" s="11" t="s">
        <v>303</v>
      </c>
    </row>
    <row r="29" spans="3:17" ht="10.050000000000001" customHeight="1" x14ac:dyDescent="0.3"/>
    <row r="30" spans="3:17" ht="19.95" customHeight="1" x14ac:dyDescent="0.3">
      <c r="C30" s="5" t="s">
        <v>28</v>
      </c>
      <c r="D30" s="5"/>
      <c r="E30" s="5"/>
      <c r="F30" s="5"/>
      <c r="I30" s="11" t="s">
        <v>57</v>
      </c>
    </row>
    <row r="31" spans="3:17" ht="10.050000000000001" customHeight="1" x14ac:dyDescent="0.3"/>
    <row r="32" spans="3:17" ht="19.95" customHeight="1" x14ac:dyDescent="0.3">
      <c r="C32" s="5" t="s">
        <v>20</v>
      </c>
      <c r="D32" s="5"/>
      <c r="E32" s="5"/>
      <c r="F32" s="5"/>
      <c r="I32" s="11" t="s">
        <v>88</v>
      </c>
    </row>
    <row r="33" spans="2:17" ht="10.050000000000001" customHeight="1" x14ac:dyDescent="0.3"/>
    <row r="34" spans="2:17" ht="19.95" customHeight="1" x14ac:dyDescent="0.3">
      <c r="B34" s="10">
        <f>B6+1</f>
        <v>3</v>
      </c>
      <c r="C34" s="11" t="s">
        <v>178</v>
      </c>
    </row>
    <row r="35" spans="2:17" ht="19.95" customHeight="1" x14ac:dyDescent="0.3">
      <c r="B35" s="10">
        <f>B34+1</f>
        <v>4</v>
      </c>
      <c r="C35" s="133" t="s">
        <v>177</v>
      </c>
      <c r="D35" s="133"/>
      <c r="E35" s="133"/>
      <c r="F35" s="133"/>
      <c r="G35" s="133"/>
      <c r="H35" s="133"/>
      <c r="I35" s="133"/>
      <c r="J35" s="133"/>
      <c r="K35" s="133"/>
      <c r="L35" s="133"/>
      <c r="M35" s="133"/>
      <c r="N35" s="133"/>
      <c r="O35" s="133"/>
      <c r="P35" s="133"/>
      <c r="Q35" s="133"/>
    </row>
    <row r="36" spans="2:17" ht="15" customHeight="1" x14ac:dyDescent="0.3">
      <c r="C36" s="133"/>
      <c r="D36" s="133"/>
      <c r="E36" s="133"/>
      <c r="F36" s="133"/>
      <c r="G36" s="133"/>
      <c r="H36" s="133"/>
      <c r="I36" s="133"/>
      <c r="J36" s="133"/>
      <c r="K36" s="133"/>
      <c r="L36" s="133"/>
      <c r="M36" s="133"/>
      <c r="N36" s="133"/>
      <c r="O36" s="133"/>
      <c r="P36" s="133"/>
      <c r="Q36" s="133"/>
    </row>
    <row r="37" spans="2:17" ht="19.95" customHeight="1" x14ac:dyDescent="0.3">
      <c r="B37" s="10">
        <v>5</v>
      </c>
      <c r="C37" s="132" t="s">
        <v>168</v>
      </c>
      <c r="D37" s="132"/>
      <c r="E37" s="132"/>
      <c r="F37" s="132"/>
      <c r="G37" s="132"/>
      <c r="H37" s="132"/>
      <c r="I37" s="132"/>
      <c r="J37" s="132"/>
      <c r="K37" s="132"/>
      <c r="L37" s="132"/>
      <c r="M37" s="132"/>
      <c r="N37" s="132"/>
      <c r="O37" s="132"/>
      <c r="P37" s="132"/>
      <c r="Q37" s="132"/>
    </row>
    <row r="38" spans="2:17" ht="19.95" customHeight="1" x14ac:dyDescent="0.3">
      <c r="C38" s="132"/>
      <c r="D38" s="132"/>
      <c r="E38" s="132"/>
      <c r="F38" s="132"/>
      <c r="G38" s="132"/>
      <c r="H38" s="132"/>
      <c r="I38" s="132"/>
      <c r="J38" s="132"/>
      <c r="K38" s="132"/>
      <c r="L38" s="132"/>
      <c r="M38" s="132"/>
      <c r="N38" s="132"/>
      <c r="O38" s="132"/>
      <c r="P38" s="132"/>
      <c r="Q38" s="132"/>
    </row>
    <row r="39" spans="2:17" ht="12" customHeight="1" x14ac:dyDescent="0.3">
      <c r="C39" s="132"/>
      <c r="D39" s="132"/>
      <c r="E39" s="132"/>
      <c r="F39" s="132"/>
      <c r="G39" s="132"/>
      <c r="H39" s="132"/>
      <c r="I39" s="132"/>
      <c r="J39" s="132"/>
      <c r="K39" s="132"/>
      <c r="L39" s="132"/>
      <c r="M39" s="132"/>
      <c r="N39" s="132"/>
      <c r="O39" s="132"/>
      <c r="P39" s="132"/>
      <c r="Q39" s="132"/>
    </row>
    <row r="40" spans="2:17" ht="19.95" customHeight="1" x14ac:dyDescent="0.3">
      <c r="B40" s="10">
        <v>6</v>
      </c>
      <c r="C40" s="11" t="s">
        <v>56</v>
      </c>
    </row>
    <row r="41" spans="2:17" ht="19.95" customHeight="1" x14ac:dyDescent="0.3"/>
    <row r="42" spans="2:17" ht="19.95" customHeight="1" x14ac:dyDescent="0.3"/>
    <row r="43" spans="2:17" ht="19.95" customHeight="1" x14ac:dyDescent="0.3"/>
    <row r="44" spans="2:17" ht="19.95" customHeight="1" x14ac:dyDescent="0.3"/>
    <row r="45" spans="2:17" ht="19.95" customHeight="1" x14ac:dyDescent="0.3"/>
    <row r="46" spans="2:17" ht="19.95" customHeight="1" x14ac:dyDescent="0.3"/>
    <row r="47" spans="2:17" ht="19.95" customHeight="1" x14ac:dyDescent="0.3"/>
    <row r="48" spans="2:17" ht="19.95" customHeight="1" x14ac:dyDescent="0.3"/>
    <row r="49" ht="19.95" customHeight="1" x14ac:dyDescent="0.3"/>
    <row r="50" ht="19.95" customHeight="1" x14ac:dyDescent="0.3"/>
    <row r="51" ht="19.95" customHeight="1" x14ac:dyDescent="0.3"/>
    <row r="52" ht="19.95" customHeight="1" x14ac:dyDescent="0.3"/>
    <row r="53" ht="19.95" customHeight="1" x14ac:dyDescent="0.3"/>
    <row r="54" ht="19.95" customHeight="1" x14ac:dyDescent="0.3"/>
    <row r="55" ht="19.95" customHeight="1" x14ac:dyDescent="0.3"/>
    <row r="56" ht="19.95" customHeight="1" x14ac:dyDescent="0.3"/>
    <row r="57" ht="19.95" customHeight="1" x14ac:dyDescent="0.3"/>
  </sheetData>
  <sheetProtection algorithmName="SHA-512" hashValue="6nsWl0aufU8PR65LbI9ODgV7UiUSaM4XQe8r7rlg7kpv6W2p5jptAnFov+nDRU0wqwnWECcwRyzXU1BJqTjIPQ==" saltValue="jlSwhSrJncEi9Pa/e1Vjow==" spinCount="100000" sheet="1" objects="1" scenarios="1" selectLockedCells="1"/>
  <mergeCells count="8">
    <mergeCell ref="C37:Q39"/>
    <mergeCell ref="C4:Q5"/>
    <mergeCell ref="I9:Q10"/>
    <mergeCell ref="I25:Q26"/>
    <mergeCell ref="C35:Q36"/>
    <mergeCell ref="I20:Q23"/>
    <mergeCell ref="I17:Q18"/>
    <mergeCell ref="I12:Q15"/>
  </mergeCells>
  <conditionalFormatting sqref="C17">
    <cfRule type="expression" dxfId="152" priority="2">
      <formula>ISBLANK(C17)</formula>
    </cfRule>
  </conditionalFormatting>
  <conditionalFormatting sqref="C9:F9">
    <cfRule type="expression" dxfId="151" priority="5">
      <formula>ISBLANK(C9)</formula>
    </cfRule>
  </conditionalFormatting>
  <conditionalFormatting sqref="F12">
    <cfRule type="expression" dxfId="150" priority="4">
      <formula>ISBLANK(F12)</formula>
    </cfRule>
  </conditionalFormatting>
  <conditionalFormatting sqref="F17">
    <cfRule type="expression" dxfId="149" priority="1">
      <formula>ISBLANK(F17)</formula>
    </cfRule>
  </conditionalFormatting>
  <pageMargins left="0.2" right="0.2" top="0.5" bottom="0.25" header="0.3" footer="0.3"/>
  <pageSetup orientation="portrait" r:id="rId1"/>
  <headerFooter>
    <oddFooter>&amp;L1 April 2022</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2AB6BEEF-B1DA-4646-852C-94D854C30A2A}">
          <x14:formula1>
            <xm:f>Tables!$E$2:$E$4</xm:f>
          </x14:formula1>
          <xm:sqref>C28:F28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5BCFA-678D-4F47-972D-31E458267710}">
  <sheetPr codeName="Sheet5">
    <tabColor theme="9" tint="0.39997558519241921"/>
  </sheetPr>
  <dimension ref="A1:CN162"/>
  <sheetViews>
    <sheetView showGridLines="0" showRowColHeaders="0" showZeros="0" zoomScale="150" zoomScaleNormal="150" workbookViewId="0">
      <selection activeCell="E15" sqref="E15:X15"/>
    </sheetView>
  </sheetViews>
  <sheetFormatPr defaultColWidth="0" defaultRowHeight="0" customHeight="1" zeroHeight="1" x14ac:dyDescent="0.3"/>
  <cols>
    <col min="1" max="1" width="1.77734375" style="35" customWidth="1"/>
    <col min="2" max="36" width="2.77734375" style="35" customWidth="1"/>
    <col min="37" max="37" width="1.77734375" style="35" customWidth="1"/>
    <col min="38" max="40" width="8.77734375" style="9" hidden="1" customWidth="1"/>
    <col min="41" max="42" width="2.77734375" style="35" customWidth="1"/>
    <col min="43" max="77" width="2.77734375" style="100" customWidth="1"/>
    <col min="78" max="80" width="2.77734375" style="100" hidden="1" customWidth="1"/>
    <col min="81" max="81" width="8.77734375" style="100" hidden="1" customWidth="1"/>
    <col min="82" max="92" width="0" style="35" hidden="1" customWidth="1"/>
    <col min="93" max="16384" width="8.88671875" style="35" hidden="1"/>
  </cols>
  <sheetData>
    <row r="1" spans="1:92" ht="15" customHeight="1" x14ac:dyDescent="0.3">
      <c r="O1" s="3"/>
      <c r="P1" s="3"/>
      <c r="Q1" s="147" t="s">
        <v>179</v>
      </c>
      <c r="R1" s="147"/>
      <c r="S1" s="147"/>
      <c r="T1" s="147"/>
      <c r="U1" s="147"/>
      <c r="V1" s="147"/>
      <c r="W1" s="147"/>
      <c r="X1" s="147"/>
      <c r="Y1" s="147"/>
      <c r="Z1" s="147"/>
      <c r="AA1" s="147"/>
      <c r="AB1" s="147"/>
      <c r="AC1" s="147"/>
      <c r="AD1" s="147"/>
      <c r="AE1" s="147"/>
      <c r="AF1" s="147"/>
      <c r="AG1" s="147"/>
      <c r="AH1" s="147"/>
      <c r="AI1" s="147"/>
      <c r="AJ1" s="147"/>
      <c r="AK1" s="147"/>
      <c r="AL1" s="74"/>
      <c r="AM1" s="74"/>
      <c r="AN1" s="74"/>
      <c r="BF1" s="147" t="str">
        <f>Q1</f>
        <v>Form 2E - Hydrodynamic Separator
Design Form</v>
      </c>
      <c r="BG1" s="147"/>
      <c r="BH1" s="147"/>
      <c r="BI1" s="147"/>
      <c r="BJ1" s="147"/>
      <c r="BK1" s="147"/>
      <c r="BL1" s="147"/>
      <c r="BM1" s="147"/>
      <c r="BN1" s="147"/>
      <c r="BO1" s="147"/>
      <c r="BP1" s="147"/>
      <c r="BQ1" s="147"/>
      <c r="BR1" s="147"/>
      <c r="BS1" s="147"/>
      <c r="BT1" s="147"/>
      <c r="BU1" s="147"/>
      <c r="BV1" s="147"/>
      <c r="BW1" s="147"/>
      <c r="BX1" s="147"/>
      <c r="CI1" s="75"/>
      <c r="CJ1" s="75"/>
      <c r="CK1" s="75"/>
      <c r="CL1" s="75"/>
      <c r="CM1" s="75"/>
      <c r="CN1" s="75"/>
    </row>
    <row r="2" spans="1:92" ht="15" customHeight="1" x14ac:dyDescent="0.3">
      <c r="J2" s="3"/>
      <c r="K2" s="3"/>
      <c r="L2" s="3"/>
      <c r="M2" s="3"/>
      <c r="N2" s="3"/>
      <c r="O2" s="3"/>
      <c r="P2" s="3"/>
      <c r="Q2" s="147"/>
      <c r="R2" s="147"/>
      <c r="S2" s="147"/>
      <c r="T2" s="147"/>
      <c r="U2" s="147"/>
      <c r="V2" s="147"/>
      <c r="W2" s="147"/>
      <c r="X2" s="147"/>
      <c r="Y2" s="147"/>
      <c r="Z2" s="147"/>
      <c r="AA2" s="147"/>
      <c r="AB2" s="147"/>
      <c r="AC2" s="147"/>
      <c r="AD2" s="147"/>
      <c r="AE2" s="147"/>
      <c r="AF2" s="147"/>
      <c r="AG2" s="147"/>
      <c r="AH2" s="147"/>
      <c r="AI2" s="147"/>
      <c r="AJ2" s="147"/>
      <c r="AK2" s="147"/>
      <c r="AL2" s="74"/>
      <c r="AM2" s="74"/>
      <c r="AN2" s="74"/>
      <c r="BF2" s="147"/>
      <c r="BG2" s="147"/>
      <c r="BH2" s="147"/>
      <c r="BI2" s="147"/>
      <c r="BJ2" s="147"/>
      <c r="BK2" s="147"/>
      <c r="BL2" s="147"/>
      <c r="BM2" s="147"/>
      <c r="BN2" s="147"/>
      <c r="BO2" s="147"/>
      <c r="BP2" s="147"/>
      <c r="BQ2" s="147"/>
      <c r="BR2" s="147"/>
      <c r="BS2" s="147"/>
      <c r="BT2" s="147"/>
      <c r="BU2" s="147"/>
      <c r="BV2" s="147"/>
      <c r="BW2" s="147"/>
      <c r="BX2" s="147"/>
      <c r="CC2" s="21"/>
      <c r="CI2" s="75"/>
      <c r="CJ2" s="75"/>
      <c r="CK2" s="75"/>
      <c r="CL2" s="75"/>
      <c r="CM2" s="75"/>
      <c r="CN2" s="75"/>
    </row>
    <row r="3" spans="1:92" ht="15" customHeight="1" x14ac:dyDescent="0.3">
      <c r="J3" s="3"/>
      <c r="K3" s="3"/>
      <c r="L3" s="3"/>
      <c r="M3" s="3"/>
      <c r="N3" s="3"/>
      <c r="O3" s="3"/>
      <c r="P3" s="3"/>
      <c r="Q3" s="147"/>
      <c r="R3" s="147"/>
      <c r="S3" s="147"/>
      <c r="T3" s="147"/>
      <c r="U3" s="147"/>
      <c r="V3" s="147"/>
      <c r="W3" s="147"/>
      <c r="X3" s="147"/>
      <c r="Y3" s="147"/>
      <c r="Z3" s="147"/>
      <c r="AA3" s="147"/>
      <c r="AB3" s="147"/>
      <c r="AC3" s="147"/>
      <c r="AD3" s="147"/>
      <c r="AE3" s="147"/>
      <c r="AF3" s="147"/>
      <c r="AG3" s="147"/>
      <c r="AH3" s="147"/>
      <c r="AI3" s="147"/>
      <c r="AJ3" s="147"/>
      <c r="AK3" s="147"/>
      <c r="AL3" s="74"/>
      <c r="AM3" s="74"/>
      <c r="AN3" s="74"/>
      <c r="BF3" s="147"/>
      <c r="BG3" s="147"/>
      <c r="BH3" s="147"/>
      <c r="BI3" s="147"/>
      <c r="BJ3" s="147"/>
      <c r="BK3" s="147"/>
      <c r="BL3" s="147"/>
      <c r="BM3" s="147"/>
      <c r="BN3" s="147"/>
      <c r="BO3" s="147"/>
      <c r="BP3" s="147"/>
      <c r="BQ3" s="147"/>
      <c r="BR3" s="147"/>
      <c r="BS3" s="147"/>
      <c r="BT3" s="147"/>
      <c r="BU3" s="147"/>
      <c r="BV3" s="147"/>
      <c r="BW3" s="147"/>
      <c r="BX3" s="147"/>
      <c r="CC3" s="21"/>
      <c r="CI3" s="75"/>
      <c r="CJ3" s="75"/>
      <c r="CK3" s="75"/>
      <c r="CL3" s="75"/>
      <c r="CM3" s="75"/>
      <c r="CN3" s="75"/>
    </row>
    <row r="4" spans="1:92" ht="15" customHeight="1" x14ac:dyDescent="0.3">
      <c r="J4" s="3"/>
      <c r="K4" s="3"/>
      <c r="L4" s="3"/>
      <c r="M4" s="3"/>
      <c r="N4" s="3"/>
      <c r="O4" s="3"/>
      <c r="P4" s="3"/>
      <c r="Q4" s="147"/>
      <c r="R4" s="147"/>
      <c r="S4" s="147"/>
      <c r="T4" s="147"/>
      <c r="U4" s="147"/>
      <c r="V4" s="147"/>
      <c r="W4" s="147"/>
      <c r="X4" s="147"/>
      <c r="Y4" s="147"/>
      <c r="Z4" s="147"/>
      <c r="AA4" s="147"/>
      <c r="AB4" s="147"/>
      <c r="AC4" s="147"/>
      <c r="AD4" s="147"/>
      <c r="AE4" s="147"/>
      <c r="AF4" s="147"/>
      <c r="AG4" s="147"/>
      <c r="AH4" s="147"/>
      <c r="AI4" s="147"/>
      <c r="AJ4" s="147"/>
      <c r="AK4" s="147"/>
      <c r="AL4" s="74"/>
      <c r="AM4" s="74"/>
      <c r="AN4" s="74"/>
      <c r="BF4" s="147"/>
      <c r="BG4" s="147"/>
      <c r="BH4" s="147"/>
      <c r="BI4" s="147"/>
      <c r="BJ4" s="147"/>
      <c r="BK4" s="147"/>
      <c r="BL4" s="147"/>
      <c r="BM4" s="147"/>
      <c r="BN4" s="147"/>
      <c r="BO4" s="147"/>
      <c r="BP4" s="147"/>
      <c r="BQ4" s="147"/>
      <c r="BR4" s="147"/>
      <c r="BS4" s="147"/>
      <c r="BT4" s="147"/>
      <c r="BU4" s="147"/>
      <c r="BV4" s="147"/>
      <c r="BW4" s="147"/>
      <c r="BX4" s="147"/>
      <c r="CC4" s="21"/>
      <c r="CI4" s="75"/>
      <c r="CJ4" s="75"/>
      <c r="CK4" s="75"/>
      <c r="CL4" s="75"/>
      <c r="CM4" s="75"/>
      <c r="CN4" s="75"/>
    </row>
    <row r="5" spans="1:92" ht="4.95" customHeight="1" x14ac:dyDescent="0.3">
      <c r="J5" s="3"/>
      <c r="K5" s="3"/>
      <c r="L5" s="3"/>
      <c r="M5" s="3"/>
      <c r="N5" s="3"/>
      <c r="O5" s="3"/>
      <c r="P5" s="3"/>
      <c r="Q5" s="3"/>
      <c r="R5" s="22"/>
      <c r="S5" s="22"/>
      <c r="T5" s="22"/>
      <c r="U5" s="22"/>
      <c r="V5" s="22"/>
      <c r="W5" s="22"/>
      <c r="X5" s="22"/>
      <c r="Y5" s="22"/>
      <c r="Z5" s="22"/>
      <c r="AA5" s="22"/>
      <c r="AB5" s="22"/>
      <c r="AC5" s="22"/>
      <c r="AD5" s="22"/>
      <c r="AE5" s="22"/>
      <c r="AF5" s="22"/>
      <c r="AG5" s="22"/>
      <c r="AH5" s="22"/>
      <c r="AI5" s="22"/>
      <c r="AJ5" s="22"/>
      <c r="AL5" s="74"/>
      <c r="AM5" s="74"/>
      <c r="AN5" s="74"/>
    </row>
    <row r="6" spans="1:92" ht="15" customHeight="1" x14ac:dyDescent="0.3">
      <c r="A6" s="23"/>
      <c r="B6" s="24" t="s">
        <v>89</v>
      </c>
      <c r="C6" s="24"/>
      <c r="D6" s="24"/>
      <c r="E6" s="24"/>
      <c r="F6" s="24"/>
      <c r="G6" s="24"/>
      <c r="H6" s="24"/>
      <c r="I6" s="24"/>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6"/>
      <c r="AL6" s="74"/>
      <c r="AM6" s="74"/>
      <c r="AN6" s="74"/>
      <c r="AP6" s="148" t="s">
        <v>55</v>
      </c>
      <c r="AQ6" s="148"/>
      <c r="AR6" s="148"/>
      <c r="AS6" s="148"/>
      <c r="AT6" s="148"/>
      <c r="AU6" s="148"/>
      <c r="AV6" s="148"/>
      <c r="AW6" s="148"/>
      <c r="AX6" s="148"/>
      <c r="AY6" s="148"/>
      <c r="AZ6" s="148"/>
      <c r="BA6" s="148"/>
      <c r="BB6" s="148"/>
      <c r="BC6" s="148"/>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row>
    <row r="7" spans="1:92" ht="15" customHeight="1" x14ac:dyDescent="0.3">
      <c r="A7" s="27"/>
      <c r="B7" s="6" t="s">
        <v>49</v>
      </c>
      <c r="C7" s="6"/>
      <c r="D7" s="6"/>
      <c r="E7" s="61"/>
      <c r="F7" s="61"/>
      <c r="G7" s="61"/>
      <c r="H7" s="61"/>
      <c r="I7" s="61"/>
      <c r="J7" s="61"/>
      <c r="K7" s="61"/>
      <c r="L7" s="61"/>
      <c r="M7" s="61"/>
      <c r="N7" s="61"/>
      <c r="O7" s="61"/>
      <c r="P7" s="61"/>
      <c r="Q7" s="61"/>
      <c r="R7" s="61"/>
      <c r="S7" s="61"/>
      <c r="T7" s="61"/>
      <c r="U7" s="61"/>
      <c r="V7" s="61"/>
      <c r="W7" s="61"/>
      <c r="X7" s="61"/>
      <c r="Y7" s="61"/>
      <c r="Z7" s="61"/>
      <c r="AA7" s="61"/>
      <c r="AB7" s="61"/>
      <c r="AC7" s="6"/>
      <c r="AD7" s="6"/>
      <c r="AE7" s="28" t="s">
        <v>17</v>
      </c>
      <c r="AF7" s="61"/>
      <c r="AG7" s="61"/>
      <c r="AH7" s="61"/>
      <c r="AI7" s="61"/>
      <c r="AJ7" s="61"/>
      <c r="AK7" s="29"/>
      <c r="AL7" s="74"/>
      <c r="AM7" s="74"/>
      <c r="AN7" s="74"/>
      <c r="AP7" s="148"/>
      <c r="AQ7" s="148"/>
      <c r="AR7" s="148"/>
      <c r="AS7" s="148"/>
      <c r="AT7" s="148"/>
      <c r="AU7" s="148"/>
      <c r="AV7" s="148"/>
      <c r="AW7" s="148"/>
      <c r="AX7" s="148"/>
      <c r="AY7" s="148"/>
      <c r="AZ7" s="148"/>
      <c r="BA7" s="148"/>
      <c r="BB7" s="148"/>
      <c r="BC7" s="148"/>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row>
    <row r="8" spans="1:92" ht="4.95" customHeight="1" x14ac:dyDescent="0.3">
      <c r="A8" s="27"/>
      <c r="B8" s="6"/>
      <c r="C8" s="6"/>
      <c r="D8" s="6"/>
      <c r="E8" s="6"/>
      <c r="F8" s="6"/>
      <c r="G8" s="6"/>
      <c r="H8" s="6"/>
      <c r="I8" s="6"/>
      <c r="J8" s="6"/>
      <c r="K8" s="6"/>
      <c r="L8" s="6"/>
      <c r="M8" s="6"/>
      <c r="N8" s="6"/>
      <c r="O8" s="6"/>
      <c r="P8" s="6"/>
      <c r="Q8" s="6"/>
      <c r="R8" s="6"/>
      <c r="S8" s="6"/>
      <c r="T8" s="6"/>
      <c r="U8" s="6"/>
      <c r="V8" s="6"/>
      <c r="W8" s="6"/>
      <c r="X8" s="6"/>
      <c r="Y8" s="6"/>
      <c r="Z8" s="28"/>
      <c r="AA8" s="8"/>
      <c r="AB8" s="8"/>
      <c r="AC8" s="8"/>
      <c r="AD8" s="8"/>
      <c r="AE8" s="6"/>
      <c r="AF8" s="6"/>
      <c r="AG8" s="6"/>
      <c r="AH8" s="8"/>
      <c r="AI8" s="8"/>
      <c r="AJ8" s="8"/>
      <c r="AK8" s="29"/>
      <c r="AL8" s="74"/>
      <c r="AM8" s="74"/>
      <c r="AN8" s="74"/>
    </row>
    <row r="9" spans="1:92" ht="15" customHeight="1" x14ac:dyDescent="0.3">
      <c r="A9" s="27"/>
      <c r="B9" s="6" t="s">
        <v>18</v>
      </c>
      <c r="C9" s="6"/>
      <c r="D9" s="6"/>
      <c r="E9" s="6"/>
      <c r="F9" s="6"/>
      <c r="G9" s="76"/>
      <c r="H9" s="6" t="s">
        <v>98</v>
      </c>
      <c r="I9" s="6"/>
      <c r="J9" s="6"/>
      <c r="K9" s="6"/>
      <c r="L9" s="6"/>
      <c r="M9" s="76"/>
      <c r="N9" s="6" t="s">
        <v>99</v>
      </c>
      <c r="O9" s="6"/>
      <c r="P9" s="6"/>
      <c r="Q9" s="6"/>
      <c r="R9" s="6"/>
      <c r="S9" s="6"/>
      <c r="T9" s="6"/>
      <c r="U9" s="6"/>
      <c r="V9" s="76"/>
      <c r="W9" s="6" t="s">
        <v>100</v>
      </c>
      <c r="X9" s="6"/>
      <c r="Y9" s="6"/>
      <c r="Z9" s="6"/>
      <c r="AA9" s="76"/>
      <c r="AB9" s="6" t="s">
        <v>101</v>
      </c>
      <c r="AC9" s="6"/>
      <c r="AD9" s="6"/>
      <c r="AE9" s="6"/>
      <c r="AF9" s="6"/>
      <c r="AG9" s="6"/>
      <c r="AH9" s="6"/>
      <c r="AI9" s="6"/>
      <c r="AJ9" s="6"/>
      <c r="AK9" s="29"/>
      <c r="AL9" s="74"/>
      <c r="AM9" s="74"/>
      <c r="AN9" s="74"/>
      <c r="AP9" s="81" t="s">
        <v>90</v>
      </c>
      <c r="AQ9" s="109"/>
      <c r="AR9" s="109"/>
      <c r="AS9" s="86"/>
      <c r="AT9" s="86"/>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104"/>
      <c r="CA9" s="104"/>
      <c r="CB9" s="104"/>
    </row>
    <row r="10" spans="1:92" ht="4.95" customHeight="1" x14ac:dyDescent="0.3">
      <c r="A10" s="27"/>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29"/>
      <c r="AL10" s="74"/>
      <c r="AM10" s="74"/>
      <c r="AN10" s="74"/>
      <c r="AP10" s="81"/>
      <c r="AQ10" s="109"/>
      <c r="AR10" s="109"/>
      <c r="AS10" s="86"/>
      <c r="AT10" s="86"/>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104"/>
      <c r="CA10" s="104"/>
      <c r="CB10" s="104"/>
    </row>
    <row r="11" spans="1:92" ht="15" customHeight="1" x14ac:dyDescent="0.3">
      <c r="A11" s="27"/>
      <c r="B11" s="8" t="s">
        <v>157</v>
      </c>
      <c r="C11" s="6"/>
      <c r="D11" s="73"/>
      <c r="E11" s="28"/>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29"/>
      <c r="AL11" s="74"/>
      <c r="AM11" s="74"/>
      <c r="AN11" s="74"/>
      <c r="AP11" s="110">
        <v>1</v>
      </c>
      <c r="AQ11" s="7" t="s">
        <v>351</v>
      </c>
      <c r="AR11" s="7"/>
      <c r="AS11" s="86"/>
      <c r="AT11" s="86"/>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104"/>
      <c r="CA11" s="104"/>
      <c r="CB11" s="104"/>
    </row>
    <row r="12" spans="1:92" ht="4.95" customHeight="1" x14ac:dyDescent="0.3">
      <c r="A12" s="33"/>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34"/>
      <c r="AL12" s="74"/>
      <c r="AM12" s="74"/>
      <c r="AN12" s="74"/>
      <c r="AP12" s="86"/>
      <c r="AQ12" s="35"/>
      <c r="AR12" s="35"/>
      <c r="AS12" s="35"/>
      <c r="AT12" s="35"/>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69"/>
      <c r="CA12" s="69"/>
      <c r="CB12" s="69"/>
    </row>
    <row r="13" spans="1:92" ht="4.95" customHeight="1" x14ac:dyDescent="0.3">
      <c r="AL13" s="74"/>
      <c r="AM13" s="74"/>
      <c r="AN13" s="74"/>
      <c r="AQ13" s="35"/>
      <c r="AR13" s="86"/>
      <c r="AS13" s="35"/>
      <c r="AT13" s="35"/>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69"/>
      <c r="CA13" s="69"/>
      <c r="CB13" s="69"/>
    </row>
    <row r="14" spans="1:92" ht="15" customHeight="1" x14ac:dyDescent="0.3">
      <c r="B14" s="1" t="s">
        <v>0</v>
      </c>
      <c r="C14" s="1"/>
      <c r="D14" s="1"/>
      <c r="E14" s="1"/>
      <c r="F14" s="1"/>
      <c r="G14" s="1"/>
      <c r="H14" s="1"/>
      <c r="I14" s="1"/>
      <c r="AD14" s="2"/>
      <c r="AE14" s="2"/>
      <c r="AF14" s="2"/>
      <c r="AG14" s="2"/>
      <c r="AH14" s="2"/>
      <c r="AI14" s="2"/>
      <c r="AJ14" s="2"/>
      <c r="AP14" s="110">
        <f>AP11+1</f>
        <v>2</v>
      </c>
      <c r="AQ14" s="86" t="s">
        <v>268</v>
      </c>
      <c r="AR14" s="86"/>
      <c r="AS14" s="35"/>
      <c r="AT14" s="35"/>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104"/>
      <c r="CA14" s="104"/>
      <c r="CB14" s="104"/>
    </row>
    <row r="15" spans="1:92" ht="15" customHeight="1" x14ac:dyDescent="0.3">
      <c r="D15" s="2" t="s">
        <v>108</v>
      </c>
      <c r="E15" s="138"/>
      <c r="F15" s="138"/>
      <c r="G15" s="138"/>
      <c r="H15" s="138"/>
      <c r="I15" s="138"/>
      <c r="J15" s="138"/>
      <c r="K15" s="138"/>
      <c r="L15" s="138"/>
      <c r="M15" s="138"/>
      <c r="N15" s="138"/>
      <c r="O15" s="138"/>
      <c r="P15" s="138"/>
      <c r="Q15" s="138"/>
      <c r="R15" s="138"/>
      <c r="S15" s="138"/>
      <c r="T15" s="138"/>
      <c r="U15" s="138"/>
      <c r="V15" s="138"/>
      <c r="W15" s="138"/>
      <c r="X15" s="138"/>
      <c r="AD15" s="2" t="s">
        <v>17</v>
      </c>
      <c r="AE15" s="139"/>
      <c r="AF15" s="139"/>
      <c r="AG15" s="139"/>
      <c r="AH15" s="139"/>
      <c r="AI15" s="139"/>
      <c r="AJ15" s="139"/>
      <c r="AP15" s="110"/>
      <c r="AQ15" s="86" t="s">
        <v>334</v>
      </c>
      <c r="AR15" s="86"/>
      <c r="AS15" s="86"/>
      <c r="AT15" s="86"/>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104"/>
      <c r="CA15" s="104"/>
      <c r="CB15" s="104"/>
    </row>
    <row r="16" spans="1:92" ht="15" customHeight="1" x14ac:dyDescent="0.3">
      <c r="D16" s="2" t="s">
        <v>109</v>
      </c>
      <c r="E16" s="142"/>
      <c r="F16" s="142"/>
      <c r="G16" s="142"/>
      <c r="H16" s="142"/>
      <c r="I16" s="142"/>
      <c r="J16" s="142"/>
      <c r="K16" s="142"/>
      <c r="L16" s="142"/>
      <c r="M16" s="142"/>
      <c r="N16" s="142"/>
      <c r="O16" s="142"/>
      <c r="P16" s="142"/>
      <c r="Q16" s="142"/>
      <c r="R16" s="142"/>
      <c r="S16" s="142"/>
      <c r="T16" s="142"/>
      <c r="U16" s="142"/>
      <c r="V16" s="142"/>
      <c r="W16" s="142"/>
      <c r="X16" s="142"/>
      <c r="AD16" s="2" t="s">
        <v>29</v>
      </c>
      <c r="AE16" s="143"/>
      <c r="AF16" s="143"/>
      <c r="AG16" s="143"/>
      <c r="AH16" s="143"/>
      <c r="AI16" s="143"/>
      <c r="AJ16" s="143"/>
      <c r="AP16" s="110">
        <f>AP14+1</f>
        <v>3</v>
      </c>
      <c r="AQ16" s="35" t="s">
        <v>259</v>
      </c>
      <c r="AR16" s="35"/>
      <c r="AS16" s="86"/>
      <c r="AT16" s="86"/>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62"/>
      <c r="CA16" s="62"/>
      <c r="CB16" s="62"/>
    </row>
    <row r="17" spans="2:81" ht="4.95" customHeight="1" x14ac:dyDescent="0.3">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77"/>
      <c r="AM17" s="77"/>
      <c r="AN17" s="77"/>
      <c r="AP17" s="86"/>
      <c r="AQ17" s="35"/>
      <c r="AR17" s="35"/>
      <c r="AS17" s="86"/>
      <c r="AT17" s="86"/>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104"/>
      <c r="CA17" s="104"/>
      <c r="CB17" s="104"/>
    </row>
    <row r="18" spans="2:81" ht="15" customHeight="1" x14ac:dyDescent="0.3">
      <c r="E18" s="2" t="s">
        <v>160</v>
      </c>
      <c r="F18" s="65"/>
      <c r="G18" s="35" t="s">
        <v>102</v>
      </c>
      <c r="N18" s="65"/>
      <c r="O18" s="35" t="s">
        <v>103</v>
      </c>
      <c r="W18" s="65"/>
      <c r="X18" s="35" t="s">
        <v>104</v>
      </c>
      <c r="AP18" s="110">
        <f>AP16+1</f>
        <v>4</v>
      </c>
      <c r="AQ18" s="86" t="s">
        <v>269</v>
      </c>
      <c r="AR18" s="35"/>
      <c r="AS18" s="86"/>
      <c r="AT18" s="86"/>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104"/>
      <c r="CA18" s="104"/>
      <c r="CB18" s="104"/>
    </row>
    <row r="19" spans="2:81" ht="4.95" customHeight="1" x14ac:dyDescent="0.3">
      <c r="C19" s="2"/>
      <c r="D19" s="2"/>
      <c r="E19" s="2"/>
      <c r="F19" s="2"/>
      <c r="G19" s="2"/>
      <c r="H19" s="2"/>
      <c r="I19" s="2"/>
      <c r="AQ19" s="35"/>
      <c r="AR19" s="86"/>
      <c r="AS19" s="86"/>
      <c r="AT19" s="86"/>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row>
    <row r="20" spans="2:81" ht="15" customHeight="1" x14ac:dyDescent="0.3">
      <c r="C20" s="2"/>
      <c r="D20" s="2"/>
      <c r="E20" s="2"/>
      <c r="F20" s="65"/>
      <c r="G20" s="35" t="s">
        <v>170</v>
      </c>
      <c r="N20" s="65"/>
      <c r="O20" s="35" t="s">
        <v>171</v>
      </c>
      <c r="AP20" s="86"/>
      <c r="AQ20" s="86" t="str">
        <f>"Small Watersheds Technical Release 55 (TR-55) or equivalent as approved by the "&amp;Tables!$C$23&amp;" Engineer;"</f>
        <v>Small Watersheds Technical Release 55 (TR-55) or equivalent as approved by the City Engineer;</v>
      </c>
      <c r="AR20" s="86"/>
      <c r="AS20" s="86"/>
      <c r="AT20" s="86"/>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row>
    <row r="21" spans="2:81" ht="4.95" customHeight="1" x14ac:dyDescent="0.3">
      <c r="C21" s="2"/>
      <c r="D21" s="2"/>
      <c r="E21" s="2"/>
      <c r="F21" s="2"/>
      <c r="G21" s="2"/>
      <c r="H21" s="2"/>
      <c r="I21" s="2"/>
      <c r="AP21" s="110"/>
      <c r="AQ21" s="86"/>
      <c r="AR21" s="86"/>
      <c r="AS21" s="86"/>
      <c r="AT21" s="86"/>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62"/>
      <c r="CA21" s="62"/>
      <c r="CB21" s="62"/>
    </row>
    <row r="22" spans="2:81" ht="15" customHeight="1" x14ac:dyDescent="0.3">
      <c r="D22" s="2"/>
      <c r="E22" s="2"/>
      <c r="F22" s="2"/>
      <c r="H22" s="2" t="s">
        <v>43</v>
      </c>
      <c r="I22" s="2"/>
      <c r="J22" s="162"/>
      <c r="K22" s="162"/>
      <c r="L22" s="162"/>
      <c r="M22" s="162"/>
      <c r="N22" s="35" t="s">
        <v>31</v>
      </c>
      <c r="AP22" s="110">
        <f>AP18+1</f>
        <v>5</v>
      </c>
      <c r="AQ22" s="86" t="s">
        <v>270</v>
      </c>
      <c r="AR22" s="86"/>
      <c r="AS22" s="35"/>
      <c r="AT22" s="35"/>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104"/>
      <c r="CA22" s="104"/>
      <c r="CB22" s="104"/>
    </row>
    <row r="23" spans="2:81" ht="15" customHeight="1" x14ac:dyDescent="0.3">
      <c r="B23" s="35" t="s">
        <v>2</v>
      </c>
      <c r="Z23" s="2" t="s">
        <v>30</v>
      </c>
      <c r="AA23" s="162"/>
      <c r="AB23" s="162"/>
      <c r="AC23" s="162"/>
      <c r="AD23" s="162"/>
      <c r="AE23" s="35" t="s">
        <v>31</v>
      </c>
      <c r="AL23" s="115">
        <f>IF(AND(J29=0,ISBLANK(AA23)),0,IF(OR(J29-AA23=0,J29-AA23&lt;0),1,2))</f>
        <v>0</v>
      </c>
      <c r="AQ23" s="86" t="s">
        <v>271</v>
      </c>
      <c r="AR23" s="86"/>
      <c r="AS23" s="35"/>
      <c r="AT23" s="35"/>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row>
    <row r="24" spans="2:81" ht="15" customHeight="1" x14ac:dyDescent="0.3">
      <c r="D24" s="2"/>
      <c r="E24" s="2"/>
      <c r="F24" s="2"/>
      <c r="G24" s="2"/>
      <c r="I24" s="2" t="s">
        <v>161</v>
      </c>
      <c r="J24" s="162"/>
      <c r="K24" s="162"/>
      <c r="L24" s="162"/>
      <c r="M24" s="162"/>
      <c r="N24" s="35" t="s">
        <v>31</v>
      </c>
      <c r="S24" s="35" t="s">
        <v>45</v>
      </c>
      <c r="AP24" s="110">
        <f>AP22+1</f>
        <v>6</v>
      </c>
      <c r="AQ24" s="35" t="s">
        <v>335</v>
      </c>
      <c r="AR24" s="35"/>
      <c r="AS24" s="35"/>
      <c r="AT24" s="35"/>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row>
    <row r="25" spans="2:81" ht="15" customHeight="1" x14ac:dyDescent="0.3">
      <c r="D25" s="2"/>
      <c r="E25" s="2"/>
      <c r="F25" s="2"/>
      <c r="G25" s="2"/>
      <c r="I25" s="2" t="s">
        <v>162</v>
      </c>
      <c r="J25" s="161"/>
      <c r="K25" s="161"/>
      <c r="L25" s="161"/>
      <c r="M25" s="161"/>
      <c r="N25" s="35" t="s">
        <v>31</v>
      </c>
      <c r="V25" s="2" t="s">
        <v>46</v>
      </c>
      <c r="W25" s="166">
        <f>IF(AL23=1,"0.00",IFERROR(IF($J$29-$AA$23&lt;0,0,$J$29-$AA$23),""))</f>
        <v>0</v>
      </c>
      <c r="X25" s="166"/>
      <c r="Y25" s="166"/>
      <c r="Z25" s="166"/>
      <c r="AA25" s="35" t="s">
        <v>31</v>
      </c>
      <c r="AQ25" s="35" t="s">
        <v>336</v>
      </c>
      <c r="AR25" s="35"/>
      <c r="AS25" s="86"/>
      <c r="AT25" s="86"/>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104"/>
      <c r="CA25" s="104"/>
      <c r="CB25" s="104"/>
    </row>
    <row r="26" spans="2:81" ht="15" customHeight="1" x14ac:dyDescent="0.3">
      <c r="D26" s="2"/>
      <c r="E26" s="2"/>
      <c r="F26" s="2"/>
      <c r="G26" s="2"/>
      <c r="I26" s="2" t="s">
        <v>163</v>
      </c>
      <c r="J26" s="161"/>
      <c r="K26" s="161"/>
      <c r="L26" s="161"/>
      <c r="M26" s="161"/>
      <c r="N26" s="35" t="s">
        <v>31</v>
      </c>
      <c r="S26" s="35" t="s">
        <v>32</v>
      </c>
      <c r="AQ26" s="35" t="s">
        <v>337</v>
      </c>
      <c r="AR26" s="35"/>
      <c r="AS26" s="35"/>
      <c r="AT26" s="35"/>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104"/>
      <c r="CA26" s="104"/>
      <c r="CB26" s="104"/>
    </row>
    <row r="27" spans="2:81" ht="15" customHeight="1" x14ac:dyDescent="0.3">
      <c r="D27" s="2"/>
      <c r="E27" s="2"/>
      <c r="F27" s="2"/>
      <c r="G27" s="2"/>
      <c r="I27" s="2" t="s">
        <v>164</v>
      </c>
      <c r="J27" s="161"/>
      <c r="K27" s="161"/>
      <c r="L27" s="161"/>
      <c r="M27" s="161"/>
      <c r="N27" s="35" t="s">
        <v>31</v>
      </c>
      <c r="V27" s="2" t="s">
        <v>34</v>
      </c>
      <c r="W27" s="35" t="str">
        <f>"AIA acres X "&amp;Tables!D15&amp; " in X 3,630"</f>
        <v>AIA acres X 1.10 in X 3,630</v>
      </c>
      <c r="AP27" s="110">
        <f>AP24+1</f>
        <v>7</v>
      </c>
      <c r="AQ27" s="86" t="s">
        <v>272</v>
      </c>
      <c r="AR27" s="86"/>
    </row>
    <row r="28" spans="2:81" ht="15" customHeight="1" thickBot="1" x14ac:dyDescent="0.35">
      <c r="D28" s="2"/>
      <c r="E28" s="2"/>
      <c r="F28" s="2"/>
      <c r="G28" s="2"/>
      <c r="I28" s="2" t="s">
        <v>165</v>
      </c>
      <c r="J28" s="167"/>
      <c r="K28" s="167"/>
      <c r="L28" s="167"/>
      <c r="M28" s="167"/>
      <c r="N28" s="35" t="s">
        <v>31</v>
      </c>
      <c r="V28" s="2" t="s">
        <v>34</v>
      </c>
      <c r="W28" s="166">
        <f>IF(AL23=1,"0.00",IFERROR(IF($J$29-$AA$23&lt;0,0,$J$29-$AA$23),""))</f>
        <v>0</v>
      </c>
      <c r="X28" s="166"/>
      <c r="Y28" s="166"/>
      <c r="Z28" s="166"/>
      <c r="AA28" s="35" t="str">
        <f>"acres X "&amp;Tables!D15&amp;" in X 3,630"</f>
        <v>acres X 1.10 in X 3,630</v>
      </c>
      <c r="AP28" s="110"/>
      <c r="AQ28" s="86" t="s">
        <v>273</v>
      </c>
      <c r="AR28" s="35"/>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9"/>
    </row>
    <row r="29" spans="2:81" ht="15" customHeight="1" thickTop="1" x14ac:dyDescent="0.3">
      <c r="D29" s="2"/>
      <c r="E29" s="2"/>
      <c r="F29" s="2"/>
      <c r="G29" s="2"/>
      <c r="I29" s="2" t="s">
        <v>166</v>
      </c>
      <c r="J29" s="166">
        <f>IF(SUM($J$24:$J$28)=0,0,SUM($J$24:$J$28))</f>
        <v>0</v>
      </c>
      <c r="K29" s="166"/>
      <c r="L29" s="166"/>
      <c r="M29" s="166"/>
      <c r="N29" s="35" t="s">
        <v>31</v>
      </c>
      <c r="V29" s="2" t="s">
        <v>34</v>
      </c>
      <c r="W29" s="168">
        <f>IF(AL23=1,"0",IFERROR(ROUND(IF(($J$29-$AA$23)*Tables!C15*3630&lt;0,0,($J$29-$AA$23)*Tables!C15*3630),0),""))</f>
        <v>0</v>
      </c>
      <c r="X29" s="168"/>
      <c r="Y29" s="168"/>
      <c r="Z29" s="168"/>
      <c r="AA29" s="35" t="s">
        <v>33</v>
      </c>
      <c r="AQ29" s="86" t="s">
        <v>274</v>
      </c>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69"/>
    </row>
    <row r="30" spans="2:81" ht="15" customHeight="1" x14ac:dyDescent="0.3">
      <c r="B30" s="1" t="s">
        <v>3</v>
      </c>
      <c r="C30" s="1"/>
      <c r="D30" s="1"/>
      <c r="E30" s="1"/>
      <c r="F30" s="1"/>
      <c r="G30" s="1"/>
      <c r="H30" s="1"/>
      <c r="I30" s="1"/>
      <c r="AP30" s="113">
        <f>AP27+1</f>
        <v>8</v>
      </c>
      <c r="AQ30" s="35" t="s">
        <v>352</v>
      </c>
      <c r="AR30" s="35"/>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9"/>
    </row>
    <row r="31" spans="2:81" s="9" customFormat="1" ht="15" hidden="1" customHeight="1" x14ac:dyDescent="0.3">
      <c r="B31" s="78"/>
      <c r="C31" s="78"/>
      <c r="D31" s="78"/>
      <c r="E31" s="78"/>
      <c r="F31" s="78"/>
      <c r="G31" s="78"/>
      <c r="H31" s="78"/>
      <c r="I31" s="78"/>
      <c r="L31" s="114">
        <f>IF(ISBLANK(L32),1,2)</f>
        <v>1</v>
      </c>
      <c r="P31" s="114">
        <f>IF(ISBLANK(P32),1,2)</f>
        <v>1</v>
      </c>
      <c r="T31" s="114">
        <f>IF(ISBLANK(T32),1,2)</f>
        <v>1</v>
      </c>
      <c r="X31" s="114">
        <f>IF(ISBLANK(X32),1,2)</f>
        <v>1</v>
      </c>
      <c r="AB31" s="114">
        <f>IF(ISBLANK(AB32),1,2)</f>
        <v>1</v>
      </c>
      <c r="AP31" s="86"/>
      <c r="AQ31" s="86" t="s">
        <v>275</v>
      </c>
      <c r="AR31" s="62"/>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5"/>
      <c r="BO31" s="105"/>
      <c r="BP31" s="105"/>
      <c r="BQ31" s="105"/>
      <c r="BR31" s="105"/>
      <c r="BS31" s="105"/>
      <c r="BT31" s="105"/>
      <c r="BU31" s="105"/>
      <c r="BV31" s="105"/>
      <c r="BW31" s="105"/>
      <c r="BX31" s="105"/>
      <c r="BY31" s="105"/>
      <c r="BZ31" s="105"/>
      <c r="CA31" s="105"/>
      <c r="CB31" s="105"/>
      <c r="CC31" s="69"/>
    </row>
    <row r="32" spans="2:81" ht="14.55" customHeight="1" x14ac:dyDescent="0.3">
      <c r="I32" s="2"/>
      <c r="J32" s="2" t="s">
        <v>42</v>
      </c>
      <c r="K32" s="2"/>
      <c r="L32" s="165"/>
      <c r="M32" s="165"/>
      <c r="N32" s="165"/>
      <c r="P32" s="165"/>
      <c r="Q32" s="165"/>
      <c r="R32" s="165"/>
      <c r="T32" s="165"/>
      <c r="U32" s="165"/>
      <c r="V32" s="165"/>
      <c r="W32" s="4"/>
      <c r="X32" s="165"/>
      <c r="Y32" s="165"/>
      <c r="Z32" s="165"/>
      <c r="AB32" s="165"/>
      <c r="AC32" s="165"/>
      <c r="AD32" s="165"/>
      <c r="AE32" s="4"/>
      <c r="AF32" s="137" t="s">
        <v>13</v>
      </c>
      <c r="AG32" s="137"/>
      <c r="AH32" s="137"/>
      <c r="AI32" s="4"/>
      <c r="AJ32" s="4"/>
      <c r="AQ32" s="4" t="s">
        <v>73</v>
      </c>
      <c r="AR32" s="7" t="s">
        <v>357</v>
      </c>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row>
    <row r="33" spans="2:81" ht="14.55" customHeight="1" x14ac:dyDescent="0.3">
      <c r="I33" s="2"/>
      <c r="J33" s="2" t="s">
        <v>105</v>
      </c>
      <c r="K33" s="2"/>
      <c r="L33" s="161"/>
      <c r="M33" s="161"/>
      <c r="N33" s="161"/>
      <c r="P33" s="161"/>
      <c r="Q33" s="161"/>
      <c r="R33" s="161"/>
      <c r="T33" s="161"/>
      <c r="U33" s="161"/>
      <c r="V33" s="161"/>
      <c r="W33" s="4"/>
      <c r="X33" s="161"/>
      <c r="Y33" s="161"/>
      <c r="Z33" s="161"/>
      <c r="AB33" s="161"/>
      <c r="AC33" s="161"/>
      <c r="AD33" s="161"/>
      <c r="AE33" s="4"/>
      <c r="AF33" s="162"/>
      <c r="AG33" s="162"/>
      <c r="AH33" s="162"/>
      <c r="AI33" s="4"/>
      <c r="AJ33" s="4"/>
      <c r="AP33" s="85"/>
      <c r="AQ33" s="130" t="s">
        <v>74</v>
      </c>
      <c r="AR33" s="7" t="s">
        <v>356</v>
      </c>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S33" s="104"/>
      <c r="BT33" s="104"/>
      <c r="BU33" s="104"/>
      <c r="BV33" s="104"/>
      <c r="BW33" s="104"/>
      <c r="BX33" s="104"/>
      <c r="BY33" s="104"/>
      <c r="BZ33" s="104"/>
      <c r="CA33" s="104"/>
      <c r="CB33" s="104"/>
    </row>
    <row r="34" spans="2:81" ht="14.55" customHeight="1" x14ac:dyDescent="0.3">
      <c r="I34" s="2"/>
      <c r="J34" s="2" t="s">
        <v>4</v>
      </c>
      <c r="K34" s="2"/>
      <c r="L34" s="169"/>
      <c r="M34" s="169"/>
      <c r="N34" s="169"/>
      <c r="P34" s="164"/>
      <c r="Q34" s="164"/>
      <c r="R34" s="164"/>
      <c r="S34" s="79"/>
      <c r="T34" s="164"/>
      <c r="U34" s="164"/>
      <c r="V34" s="164"/>
      <c r="W34" s="4"/>
      <c r="X34" s="164"/>
      <c r="Y34" s="164"/>
      <c r="Z34" s="164"/>
      <c r="AB34" s="164"/>
      <c r="AC34" s="164"/>
      <c r="AD34" s="164"/>
      <c r="AE34" s="4"/>
      <c r="AF34" s="164"/>
      <c r="AG34" s="164"/>
      <c r="AH34" s="164"/>
      <c r="AI34" s="4"/>
      <c r="AJ34" s="4"/>
      <c r="AP34" s="31"/>
      <c r="AQ34" s="129" t="s">
        <v>82</v>
      </c>
      <c r="AR34" s="35" t="s">
        <v>355</v>
      </c>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6"/>
      <c r="BX34" s="106"/>
      <c r="BY34" s="106"/>
      <c r="BZ34" s="106"/>
      <c r="CA34" s="106"/>
      <c r="CB34" s="106"/>
      <c r="CC34" s="69"/>
    </row>
    <row r="35" spans="2:81" ht="14.55" customHeight="1" x14ac:dyDescent="0.3">
      <c r="I35" s="2"/>
      <c r="J35" s="2" t="s">
        <v>44</v>
      </c>
      <c r="K35" s="2"/>
      <c r="L35" s="134"/>
      <c r="M35" s="134"/>
      <c r="N35" s="134"/>
      <c r="P35" s="135"/>
      <c r="Q35" s="135"/>
      <c r="R35" s="135"/>
      <c r="S35" s="38"/>
      <c r="T35" s="135"/>
      <c r="U35" s="135"/>
      <c r="V35" s="135"/>
      <c r="W35" s="4"/>
      <c r="X35" s="135"/>
      <c r="Y35" s="135"/>
      <c r="Z35" s="135"/>
      <c r="AB35" s="135"/>
      <c r="AC35" s="135"/>
      <c r="AD35" s="135"/>
      <c r="AE35" s="4"/>
      <c r="AF35" s="135"/>
      <c r="AG35" s="135"/>
      <c r="AH35" s="135"/>
      <c r="AI35" s="4"/>
      <c r="AJ35" s="4"/>
      <c r="AL35" s="118">
        <f>SUM(AL36:AL41)</f>
        <v>0</v>
      </c>
      <c r="AM35" s="115">
        <f>SUM(AM36:AM41)</f>
        <v>0</v>
      </c>
      <c r="AN35" s="9" t="s">
        <v>13</v>
      </c>
      <c r="AQ35" s="131" t="s">
        <v>358</v>
      </c>
      <c r="AR35" s="35" t="s">
        <v>354</v>
      </c>
      <c r="CC35" s="69"/>
    </row>
    <row r="36" spans="2:81" ht="14.55" customHeight="1" x14ac:dyDescent="0.3">
      <c r="D36" s="163" t="s">
        <v>374</v>
      </c>
      <c r="E36" s="163"/>
      <c r="F36" s="160">
        <f>Tables!$C$15</f>
        <v>1.1000000000000001</v>
      </c>
      <c r="G36" s="160"/>
      <c r="H36" s="38"/>
      <c r="J36" s="2" t="str">
        <f>Tables!$A$15</f>
        <v>(WQ)</v>
      </c>
      <c r="K36" s="2"/>
      <c r="L36" s="162"/>
      <c r="M36" s="162"/>
      <c r="N36" s="162"/>
      <c r="P36" s="162"/>
      <c r="Q36" s="162"/>
      <c r="R36" s="162"/>
      <c r="S36" s="42"/>
      <c r="T36" s="162"/>
      <c r="U36" s="162"/>
      <c r="V36" s="162"/>
      <c r="W36" s="4"/>
      <c r="X36" s="162"/>
      <c r="Y36" s="162"/>
      <c r="Z36" s="162"/>
      <c r="AB36" s="162"/>
      <c r="AC36" s="162"/>
      <c r="AD36" s="162"/>
      <c r="AE36" s="4"/>
      <c r="AF36" s="162"/>
      <c r="AG36" s="162"/>
      <c r="AH36" s="162"/>
      <c r="AI36" s="4"/>
      <c r="AJ36" s="4"/>
      <c r="AL36" s="115"/>
      <c r="AM36" s="115">
        <f t="shared" ref="AM36:AM41" si="0">IF(ISBLANK(AF36),0,1)</f>
        <v>0</v>
      </c>
      <c r="AQ36" s="131" t="s">
        <v>359</v>
      </c>
      <c r="AR36" s="35" t="s">
        <v>353</v>
      </c>
      <c r="CC36" s="69"/>
    </row>
    <row r="37" spans="2:81" ht="14.55" customHeight="1" x14ac:dyDescent="0.3">
      <c r="D37" s="163"/>
      <c r="E37" s="163"/>
      <c r="F37" s="160">
        <f>Tables!$C$16</f>
        <v>4.21</v>
      </c>
      <c r="G37" s="160"/>
      <c r="H37" s="38"/>
      <c r="J37" s="2" t="str">
        <f>Tables!$A$16</f>
        <v>(2-yr)</v>
      </c>
      <c r="K37" s="2"/>
      <c r="L37" s="162"/>
      <c r="M37" s="162"/>
      <c r="N37" s="162"/>
      <c r="P37" s="162"/>
      <c r="Q37" s="162"/>
      <c r="R37" s="162"/>
      <c r="S37" s="42"/>
      <c r="T37" s="161"/>
      <c r="U37" s="161"/>
      <c r="V37" s="161"/>
      <c r="W37" s="4"/>
      <c r="X37" s="161"/>
      <c r="Y37" s="161"/>
      <c r="Z37" s="161"/>
      <c r="AB37" s="161"/>
      <c r="AC37" s="161"/>
      <c r="AD37" s="161"/>
      <c r="AE37" s="4"/>
      <c r="AF37" s="161"/>
      <c r="AG37" s="161"/>
      <c r="AH37" s="161"/>
      <c r="AI37" s="4"/>
      <c r="AJ37" s="4"/>
      <c r="AL37" s="115">
        <f t="shared" ref="AL37:AL41" si="1">IF(AF37=0,0,1)</f>
        <v>0</v>
      </c>
      <c r="AM37" s="115">
        <f t="shared" si="0"/>
        <v>0</v>
      </c>
      <c r="AR37" s="35"/>
      <c r="CC37" s="69"/>
    </row>
    <row r="38" spans="2:81" ht="14.55" customHeight="1" x14ac:dyDescent="0.3">
      <c r="D38" s="163"/>
      <c r="E38" s="163"/>
      <c r="F38" s="160">
        <f>Tables!$C$17</f>
        <v>5.24</v>
      </c>
      <c r="G38" s="160"/>
      <c r="H38" s="38"/>
      <c r="J38" s="2" t="str">
        <f>Tables!$A$17</f>
        <v>(5-yr)</v>
      </c>
      <c r="K38" s="2"/>
      <c r="L38" s="162"/>
      <c r="M38" s="162"/>
      <c r="N38" s="162"/>
      <c r="P38" s="161"/>
      <c r="Q38" s="161"/>
      <c r="R38" s="161"/>
      <c r="S38" s="42"/>
      <c r="T38" s="161"/>
      <c r="U38" s="161"/>
      <c r="V38" s="161"/>
      <c r="W38" s="4"/>
      <c r="X38" s="161"/>
      <c r="Y38" s="161"/>
      <c r="Z38" s="161"/>
      <c r="AB38" s="161"/>
      <c r="AC38" s="161"/>
      <c r="AD38" s="161"/>
      <c r="AE38" s="4"/>
      <c r="AF38" s="161"/>
      <c r="AG38" s="161"/>
      <c r="AH38" s="161"/>
      <c r="AI38" s="4"/>
      <c r="AJ38" s="4"/>
      <c r="AL38" s="115">
        <f t="shared" si="1"/>
        <v>0</v>
      </c>
      <c r="AM38" s="115">
        <f t="shared" si="0"/>
        <v>0</v>
      </c>
      <c r="AP38" s="31"/>
      <c r="AQ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6"/>
      <c r="BR38" s="106"/>
      <c r="BS38" s="106"/>
      <c r="BT38" s="106"/>
      <c r="BU38" s="106"/>
      <c r="BV38" s="106"/>
      <c r="BW38" s="106"/>
      <c r="BX38" s="106"/>
      <c r="BY38" s="106"/>
      <c r="BZ38" s="106"/>
      <c r="CA38" s="106"/>
      <c r="CB38" s="106"/>
      <c r="CC38" s="71"/>
    </row>
    <row r="39" spans="2:81" ht="14.55" customHeight="1" x14ac:dyDescent="0.3">
      <c r="D39" s="163"/>
      <c r="E39" s="163"/>
      <c r="F39" s="160">
        <f>Tables!$C$18</f>
        <v>6.17</v>
      </c>
      <c r="G39" s="160"/>
      <c r="H39" s="38"/>
      <c r="J39" s="2" t="str">
        <f>Tables!$A$18</f>
        <v>(10-yr)</v>
      </c>
      <c r="K39" s="2"/>
      <c r="L39" s="162"/>
      <c r="M39" s="162"/>
      <c r="N39" s="162"/>
      <c r="P39" s="161"/>
      <c r="Q39" s="161"/>
      <c r="R39" s="161"/>
      <c r="S39" s="42"/>
      <c r="T39" s="161"/>
      <c r="U39" s="161"/>
      <c r="V39" s="161"/>
      <c r="W39" s="4"/>
      <c r="X39" s="161"/>
      <c r="Y39" s="161"/>
      <c r="Z39" s="161"/>
      <c r="AB39" s="161"/>
      <c r="AC39" s="161"/>
      <c r="AD39" s="161"/>
      <c r="AE39" s="4"/>
      <c r="AF39" s="161"/>
      <c r="AG39" s="161"/>
      <c r="AH39" s="161"/>
      <c r="AI39" s="4"/>
      <c r="AJ39" s="4"/>
      <c r="AL39" s="115">
        <f t="shared" si="1"/>
        <v>0</v>
      </c>
      <c r="AM39" s="115">
        <f t="shared" si="0"/>
        <v>0</v>
      </c>
      <c r="CC39" s="71"/>
    </row>
    <row r="40" spans="2:81" ht="14.55" customHeight="1" x14ac:dyDescent="0.3">
      <c r="D40" s="163"/>
      <c r="E40" s="163"/>
      <c r="F40" s="160">
        <f>Tables!$C$19</f>
        <v>7.55</v>
      </c>
      <c r="G40" s="160"/>
      <c r="H40" s="38"/>
      <c r="J40" s="2" t="str">
        <f>Tables!$A$19</f>
        <v>(25-yr)</v>
      </c>
      <c r="K40" s="2"/>
      <c r="L40" s="162"/>
      <c r="M40" s="162"/>
      <c r="N40" s="162"/>
      <c r="P40" s="161"/>
      <c r="Q40" s="161"/>
      <c r="R40" s="161"/>
      <c r="S40" s="42"/>
      <c r="T40" s="161"/>
      <c r="U40" s="161"/>
      <c r="V40" s="161"/>
      <c r="W40" s="4"/>
      <c r="X40" s="161"/>
      <c r="Y40" s="161"/>
      <c r="Z40" s="161"/>
      <c r="AB40" s="161"/>
      <c r="AC40" s="161"/>
      <c r="AD40" s="161"/>
      <c r="AE40" s="4"/>
      <c r="AF40" s="161"/>
      <c r="AG40" s="161"/>
      <c r="AH40" s="161"/>
      <c r="AI40" s="4"/>
      <c r="AJ40" s="4"/>
      <c r="AL40" s="115">
        <f t="shared" si="1"/>
        <v>0</v>
      </c>
      <c r="AM40" s="115">
        <f t="shared" si="0"/>
        <v>0</v>
      </c>
      <c r="CC40" s="71"/>
    </row>
    <row r="41" spans="2:81" ht="14.55" customHeight="1" x14ac:dyDescent="0.3">
      <c r="D41" s="163"/>
      <c r="E41" s="163"/>
      <c r="F41" s="160">
        <f>Tables!$C$21</f>
        <v>9.93</v>
      </c>
      <c r="G41" s="160"/>
      <c r="H41" s="38"/>
      <c r="J41" s="2" t="str">
        <f>Tables!$A$21</f>
        <v>(100-yr)</v>
      </c>
      <c r="K41" s="2"/>
      <c r="L41" s="162"/>
      <c r="M41" s="162"/>
      <c r="N41" s="162"/>
      <c r="P41" s="161"/>
      <c r="Q41" s="161"/>
      <c r="R41" s="161"/>
      <c r="S41" s="42"/>
      <c r="T41" s="161"/>
      <c r="U41" s="161"/>
      <c r="V41" s="161"/>
      <c r="W41" s="4"/>
      <c r="X41" s="161"/>
      <c r="Y41" s="161"/>
      <c r="Z41" s="161"/>
      <c r="AB41" s="161"/>
      <c r="AC41" s="161"/>
      <c r="AD41" s="161"/>
      <c r="AE41" s="4"/>
      <c r="AF41" s="161"/>
      <c r="AG41" s="161"/>
      <c r="AH41" s="161"/>
      <c r="AI41" s="4"/>
      <c r="AJ41" s="4"/>
      <c r="AL41" s="115">
        <f t="shared" si="1"/>
        <v>0</v>
      </c>
      <c r="AM41" s="115">
        <f t="shared" si="0"/>
        <v>0</v>
      </c>
      <c r="CC41" s="71"/>
    </row>
    <row r="42" spans="2:81" ht="14.55" customHeight="1" x14ac:dyDescent="0.3">
      <c r="B42" s="1" t="s">
        <v>11</v>
      </c>
      <c r="C42" s="1"/>
      <c r="D42" s="1"/>
      <c r="E42" s="1"/>
      <c r="F42" s="1"/>
      <c r="G42" s="1"/>
      <c r="H42" s="1"/>
      <c r="I42" s="1"/>
      <c r="AI42" s="4"/>
      <c r="AJ42" s="4"/>
      <c r="AP42" s="80"/>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71"/>
    </row>
    <row r="43" spans="2:81" s="9" customFormat="1" ht="15" hidden="1" customHeight="1" x14ac:dyDescent="0.3">
      <c r="B43" s="78"/>
      <c r="C43" s="78"/>
      <c r="D43" s="78"/>
      <c r="E43" s="78"/>
      <c r="F43" s="78"/>
      <c r="G43" s="78"/>
      <c r="H43" s="78"/>
      <c r="I43" s="78"/>
      <c r="L43" s="114">
        <f>IF(ISBLANK(L44),1,2)</f>
        <v>1</v>
      </c>
      <c r="P43" s="114">
        <f>IF(ISBLANK(P44),1,2)</f>
        <v>1</v>
      </c>
      <c r="T43" s="114">
        <f>IF(ISBLANK(T44),1,2)</f>
        <v>1</v>
      </c>
      <c r="X43" s="114">
        <f>IF(ISBLANK(X44),1,2)</f>
        <v>1</v>
      </c>
      <c r="AB43" s="114">
        <f>IF(ISBLANK(AB44),1,2)</f>
        <v>1</v>
      </c>
      <c r="AI43" s="4"/>
      <c r="AJ43" s="4"/>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c r="BY43" s="108"/>
      <c r="BZ43" s="108"/>
      <c r="CA43" s="108"/>
      <c r="CB43" s="108"/>
      <c r="CC43" s="108"/>
    </row>
    <row r="44" spans="2:81" ht="14.55" customHeight="1" x14ac:dyDescent="0.3">
      <c r="I44" s="2"/>
      <c r="J44" s="2" t="s">
        <v>42</v>
      </c>
      <c r="K44" s="2"/>
      <c r="L44" s="165"/>
      <c r="M44" s="165"/>
      <c r="N44" s="165"/>
      <c r="P44" s="165"/>
      <c r="Q44" s="165"/>
      <c r="R44" s="165"/>
      <c r="S44" s="4"/>
      <c r="T44" s="165"/>
      <c r="U44" s="165"/>
      <c r="V44" s="165"/>
      <c r="W44" s="4"/>
      <c r="X44" s="165"/>
      <c r="Y44" s="165"/>
      <c r="Z44" s="165"/>
      <c r="AB44" s="165"/>
      <c r="AC44" s="165"/>
      <c r="AD44" s="165"/>
      <c r="AE44" s="4"/>
      <c r="AG44" s="4" t="s">
        <v>12</v>
      </c>
      <c r="AH44" s="4"/>
      <c r="AI44" s="4"/>
      <c r="AJ44" s="4"/>
      <c r="AP44" s="31"/>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71"/>
    </row>
    <row r="45" spans="2:81" ht="14.55" customHeight="1" x14ac:dyDescent="0.3">
      <c r="I45" s="2"/>
      <c r="J45" s="2" t="s">
        <v>105</v>
      </c>
      <c r="K45" s="2"/>
      <c r="L45" s="162"/>
      <c r="M45" s="162"/>
      <c r="N45" s="162"/>
      <c r="P45" s="161"/>
      <c r="Q45" s="161"/>
      <c r="R45" s="161"/>
      <c r="S45" s="4"/>
      <c r="T45" s="161"/>
      <c r="U45" s="161"/>
      <c r="V45" s="161"/>
      <c r="W45" s="4"/>
      <c r="X45" s="161"/>
      <c r="Y45" s="161"/>
      <c r="Z45" s="161"/>
      <c r="AB45" s="161"/>
      <c r="AC45" s="161"/>
      <c r="AD45" s="161"/>
      <c r="AE45" s="4"/>
      <c r="AF45" s="162"/>
      <c r="AG45" s="162"/>
      <c r="AH45" s="162"/>
      <c r="AI45" s="4"/>
      <c r="AJ45" s="4"/>
      <c r="AP45" s="31"/>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6"/>
      <c r="BR45" s="106"/>
      <c r="BS45" s="106"/>
      <c r="BT45" s="106"/>
      <c r="BU45" s="106"/>
      <c r="BV45" s="106"/>
      <c r="BW45" s="106"/>
      <c r="BX45" s="106"/>
      <c r="BY45" s="106"/>
      <c r="BZ45" s="106"/>
      <c r="CA45" s="106"/>
      <c r="CB45" s="106"/>
      <c r="CC45" s="71"/>
    </row>
    <row r="46" spans="2:81" ht="14.55" customHeight="1" x14ac:dyDescent="0.3">
      <c r="I46" s="2"/>
      <c r="J46" s="2" t="s">
        <v>4</v>
      </c>
      <c r="K46" s="2"/>
      <c r="L46" s="169"/>
      <c r="M46" s="169"/>
      <c r="N46" s="169"/>
      <c r="P46" s="164"/>
      <c r="Q46" s="164"/>
      <c r="R46" s="164"/>
      <c r="S46" s="4"/>
      <c r="T46" s="164"/>
      <c r="U46" s="164"/>
      <c r="V46" s="164"/>
      <c r="W46" s="4"/>
      <c r="X46" s="164"/>
      <c r="Y46" s="164"/>
      <c r="Z46" s="164"/>
      <c r="AB46" s="164"/>
      <c r="AC46" s="164"/>
      <c r="AD46" s="164"/>
      <c r="AE46" s="4"/>
      <c r="AF46" s="164"/>
      <c r="AG46" s="164"/>
      <c r="AH46" s="164"/>
      <c r="AI46" s="4"/>
      <c r="AJ46" s="4"/>
      <c r="AP46" s="31"/>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6"/>
      <c r="BR46" s="106"/>
      <c r="BS46" s="106"/>
      <c r="BT46" s="106"/>
      <c r="BU46" s="106"/>
      <c r="BV46" s="106"/>
      <c r="BW46" s="106"/>
      <c r="BX46" s="106"/>
      <c r="BY46" s="106"/>
      <c r="BZ46" s="106"/>
      <c r="CA46" s="106"/>
      <c r="CB46" s="106"/>
      <c r="CC46" s="71"/>
    </row>
    <row r="47" spans="2:81" ht="14.55" customHeight="1" x14ac:dyDescent="0.3">
      <c r="I47" s="2"/>
      <c r="J47" s="2" t="s">
        <v>44</v>
      </c>
      <c r="K47" s="2"/>
      <c r="L47" s="134"/>
      <c r="M47" s="134"/>
      <c r="N47" s="134"/>
      <c r="P47" s="135"/>
      <c r="Q47" s="135"/>
      <c r="R47" s="135"/>
      <c r="S47" s="4"/>
      <c r="T47" s="135"/>
      <c r="U47" s="135"/>
      <c r="V47" s="135"/>
      <c r="W47" s="4"/>
      <c r="X47" s="135"/>
      <c r="Y47" s="135"/>
      <c r="Z47" s="135"/>
      <c r="AB47" s="135"/>
      <c r="AC47" s="135"/>
      <c r="AD47" s="135"/>
      <c r="AE47" s="4"/>
      <c r="AF47" s="135"/>
      <c r="AG47" s="135"/>
      <c r="AH47" s="135"/>
      <c r="AI47" s="4"/>
      <c r="AJ47" s="4"/>
      <c r="AL47" s="118">
        <f>SUM(AL48:AL53)</f>
        <v>0</v>
      </c>
      <c r="AM47" s="115">
        <f>SUM(AM48:AM53)</f>
        <v>0</v>
      </c>
      <c r="AN47" s="9" t="s">
        <v>12</v>
      </c>
      <c r="AP47" s="31"/>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6"/>
      <c r="BR47" s="106"/>
      <c r="BS47" s="106"/>
      <c r="BT47" s="106"/>
      <c r="BU47" s="106"/>
      <c r="BV47" s="106"/>
      <c r="BW47" s="106"/>
      <c r="BX47" s="106"/>
      <c r="BY47" s="106"/>
      <c r="BZ47" s="106"/>
      <c r="CA47" s="106"/>
      <c r="CB47" s="106"/>
      <c r="CC47" s="71"/>
    </row>
    <row r="48" spans="2:81" ht="14.55" customHeight="1" x14ac:dyDescent="0.3">
      <c r="D48" s="163" t="s">
        <v>374</v>
      </c>
      <c r="E48" s="163"/>
      <c r="F48" s="160">
        <f>Tables!$C$15</f>
        <v>1.1000000000000001</v>
      </c>
      <c r="G48" s="160"/>
      <c r="H48" s="38"/>
      <c r="J48" s="2" t="str">
        <f>Tables!$A$15</f>
        <v>(WQ)</v>
      </c>
      <c r="K48" s="2"/>
      <c r="L48" s="162"/>
      <c r="M48" s="162"/>
      <c r="N48" s="162"/>
      <c r="P48" s="162"/>
      <c r="Q48" s="162"/>
      <c r="R48" s="162"/>
      <c r="S48" s="4"/>
      <c r="T48" s="162"/>
      <c r="U48" s="162"/>
      <c r="V48" s="162"/>
      <c r="W48" s="4"/>
      <c r="X48" s="162"/>
      <c r="Y48" s="162"/>
      <c r="Z48" s="162"/>
      <c r="AB48" s="162"/>
      <c r="AC48" s="162"/>
      <c r="AD48" s="162"/>
      <c r="AE48" s="4"/>
      <c r="AF48" s="162"/>
      <c r="AG48" s="162"/>
      <c r="AH48" s="162"/>
      <c r="AI48" s="4"/>
      <c r="AJ48" s="4"/>
      <c r="AL48" s="115"/>
      <c r="AM48" s="115">
        <f t="shared" ref="AM48:AM53" si="2">IF(ISBLANK(AF48),0,1)</f>
        <v>0</v>
      </c>
      <c r="AP48" s="31"/>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6"/>
      <c r="BR48" s="106"/>
      <c r="BS48" s="106"/>
      <c r="BT48" s="106"/>
      <c r="BU48" s="106"/>
      <c r="BV48" s="106"/>
      <c r="BW48" s="106"/>
      <c r="BX48" s="106"/>
      <c r="BY48" s="106"/>
      <c r="BZ48" s="106"/>
      <c r="CA48" s="106"/>
      <c r="CB48" s="106"/>
      <c r="CC48" s="71"/>
    </row>
    <row r="49" spans="2:81" ht="14.55" customHeight="1" x14ac:dyDescent="0.3">
      <c r="D49" s="163"/>
      <c r="E49" s="163"/>
      <c r="F49" s="160">
        <f>Tables!$C$16</f>
        <v>4.21</v>
      </c>
      <c r="G49" s="160"/>
      <c r="H49" s="38"/>
      <c r="J49" s="2" t="str">
        <f>Tables!$A$16</f>
        <v>(2-yr)</v>
      </c>
      <c r="K49" s="2"/>
      <c r="L49" s="162"/>
      <c r="M49" s="162"/>
      <c r="N49" s="162"/>
      <c r="P49" s="161"/>
      <c r="Q49" s="161"/>
      <c r="R49" s="161"/>
      <c r="S49" s="4"/>
      <c r="T49" s="161"/>
      <c r="U49" s="161"/>
      <c r="V49" s="161"/>
      <c r="W49" s="4"/>
      <c r="X49" s="161"/>
      <c r="Y49" s="161"/>
      <c r="Z49" s="161"/>
      <c r="AB49" s="161"/>
      <c r="AC49" s="161"/>
      <c r="AD49" s="161"/>
      <c r="AE49" s="4"/>
      <c r="AF49" s="161"/>
      <c r="AG49" s="161"/>
      <c r="AH49" s="161"/>
      <c r="AI49" s="4"/>
      <c r="AJ49" s="4"/>
      <c r="AL49" s="115">
        <f t="shared" ref="AL49:AL53" si="3">IF(AF49=0,0,1)</f>
        <v>0</v>
      </c>
      <c r="AM49" s="115">
        <f t="shared" si="2"/>
        <v>0</v>
      </c>
      <c r="AP49" s="31"/>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6"/>
      <c r="BR49" s="106"/>
      <c r="BS49" s="106"/>
      <c r="BT49" s="106"/>
      <c r="BU49" s="106"/>
      <c r="BV49" s="106"/>
      <c r="BW49" s="106"/>
      <c r="BX49" s="106"/>
      <c r="BY49" s="106"/>
      <c r="BZ49" s="106"/>
      <c r="CA49" s="106"/>
      <c r="CB49" s="106"/>
      <c r="CC49" s="71"/>
    </row>
    <row r="50" spans="2:81" ht="14.55" customHeight="1" x14ac:dyDescent="0.3">
      <c r="D50" s="163"/>
      <c r="E50" s="163"/>
      <c r="F50" s="160">
        <f>Tables!$C$17</f>
        <v>5.24</v>
      </c>
      <c r="G50" s="160"/>
      <c r="H50" s="38"/>
      <c r="J50" s="2" t="str">
        <f>Tables!$A$17</f>
        <v>(5-yr)</v>
      </c>
      <c r="K50" s="2"/>
      <c r="L50" s="162"/>
      <c r="M50" s="162"/>
      <c r="N50" s="162"/>
      <c r="P50" s="161"/>
      <c r="Q50" s="161"/>
      <c r="R50" s="161"/>
      <c r="S50" s="4"/>
      <c r="T50" s="161"/>
      <c r="U50" s="161"/>
      <c r="V50" s="161"/>
      <c r="W50" s="4"/>
      <c r="X50" s="161"/>
      <c r="Y50" s="161"/>
      <c r="Z50" s="161"/>
      <c r="AB50" s="161"/>
      <c r="AC50" s="161"/>
      <c r="AD50" s="161"/>
      <c r="AE50" s="4"/>
      <c r="AF50" s="161"/>
      <c r="AG50" s="161"/>
      <c r="AH50" s="161"/>
      <c r="AI50" s="4"/>
      <c r="AJ50" s="4"/>
      <c r="AL50" s="115">
        <f t="shared" si="3"/>
        <v>0</v>
      </c>
      <c r="AM50" s="115">
        <f t="shared" si="2"/>
        <v>0</v>
      </c>
      <c r="CC50" s="71"/>
    </row>
    <row r="51" spans="2:81" ht="14.55" customHeight="1" x14ac:dyDescent="0.3">
      <c r="D51" s="163"/>
      <c r="E51" s="163"/>
      <c r="F51" s="160">
        <f>Tables!$C$18</f>
        <v>6.17</v>
      </c>
      <c r="G51" s="160"/>
      <c r="H51" s="38"/>
      <c r="J51" s="2" t="str">
        <f>Tables!$A$18</f>
        <v>(10-yr)</v>
      </c>
      <c r="K51" s="2"/>
      <c r="L51" s="162"/>
      <c r="M51" s="162"/>
      <c r="N51" s="162"/>
      <c r="P51" s="161"/>
      <c r="Q51" s="161"/>
      <c r="R51" s="161"/>
      <c r="S51" s="4"/>
      <c r="T51" s="161"/>
      <c r="U51" s="161"/>
      <c r="V51" s="161"/>
      <c r="W51" s="4"/>
      <c r="X51" s="161"/>
      <c r="Y51" s="161"/>
      <c r="Z51" s="161"/>
      <c r="AB51" s="161"/>
      <c r="AC51" s="161"/>
      <c r="AD51" s="161"/>
      <c r="AE51" s="4"/>
      <c r="AF51" s="161"/>
      <c r="AG51" s="161"/>
      <c r="AH51" s="161"/>
      <c r="AI51" s="4"/>
      <c r="AJ51" s="4"/>
      <c r="AL51" s="115">
        <f t="shared" si="3"/>
        <v>0</v>
      </c>
      <c r="AM51" s="115">
        <f t="shared" si="2"/>
        <v>0</v>
      </c>
      <c r="AP51" s="31"/>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6"/>
      <c r="BR51" s="106"/>
      <c r="BS51" s="106"/>
      <c r="BT51" s="106"/>
      <c r="BU51" s="106"/>
      <c r="BV51" s="106"/>
      <c r="BW51" s="106"/>
      <c r="BX51" s="106"/>
      <c r="BY51" s="106"/>
      <c r="BZ51" s="106"/>
      <c r="CA51" s="106"/>
      <c r="CB51" s="106"/>
      <c r="CC51" s="71"/>
    </row>
    <row r="52" spans="2:81" ht="14.55" customHeight="1" x14ac:dyDescent="0.3">
      <c r="D52" s="163"/>
      <c r="E52" s="163"/>
      <c r="F52" s="160">
        <f>Tables!$C$19</f>
        <v>7.55</v>
      </c>
      <c r="G52" s="160"/>
      <c r="H52" s="38"/>
      <c r="J52" s="2" t="str">
        <f>Tables!$A$19</f>
        <v>(25-yr)</v>
      </c>
      <c r="K52" s="2"/>
      <c r="L52" s="162"/>
      <c r="M52" s="162"/>
      <c r="N52" s="162"/>
      <c r="P52" s="161"/>
      <c r="Q52" s="161"/>
      <c r="R52" s="161"/>
      <c r="S52" s="4"/>
      <c r="T52" s="161"/>
      <c r="U52" s="161"/>
      <c r="V52" s="161"/>
      <c r="W52" s="4"/>
      <c r="X52" s="161"/>
      <c r="Y52" s="161"/>
      <c r="Z52" s="161"/>
      <c r="AB52" s="161"/>
      <c r="AC52" s="161"/>
      <c r="AD52" s="161"/>
      <c r="AE52" s="4"/>
      <c r="AF52" s="161"/>
      <c r="AG52" s="161"/>
      <c r="AH52" s="161"/>
      <c r="AI52" s="4"/>
      <c r="AJ52" s="4"/>
      <c r="AL52" s="115">
        <f t="shared" si="3"/>
        <v>0</v>
      </c>
      <c r="AM52" s="115">
        <f t="shared" si="2"/>
        <v>0</v>
      </c>
      <c r="AP52" s="31"/>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6"/>
      <c r="BR52" s="106"/>
      <c r="BS52" s="106"/>
      <c r="BT52" s="106"/>
      <c r="BU52" s="106"/>
      <c r="BV52" s="106"/>
      <c r="BW52" s="106"/>
      <c r="BX52" s="106"/>
      <c r="BY52" s="106"/>
      <c r="BZ52" s="106"/>
      <c r="CA52" s="106"/>
      <c r="CB52" s="106"/>
      <c r="CC52" s="71"/>
    </row>
    <row r="53" spans="2:81" ht="14.55" customHeight="1" x14ac:dyDescent="0.3">
      <c r="D53" s="163"/>
      <c r="E53" s="163"/>
      <c r="F53" s="160">
        <f>Tables!$C$21</f>
        <v>9.93</v>
      </c>
      <c r="G53" s="160"/>
      <c r="H53" s="38"/>
      <c r="J53" s="2" t="str">
        <f>Tables!$A$21</f>
        <v>(100-yr)</v>
      </c>
      <c r="K53" s="2"/>
      <c r="L53" s="162"/>
      <c r="M53" s="162"/>
      <c r="N53" s="162"/>
      <c r="P53" s="161"/>
      <c r="Q53" s="161"/>
      <c r="R53" s="161"/>
      <c r="S53" s="4"/>
      <c r="T53" s="161"/>
      <c r="U53" s="161"/>
      <c r="V53" s="161"/>
      <c r="W53" s="4"/>
      <c r="X53" s="161"/>
      <c r="Y53" s="161"/>
      <c r="Z53" s="161"/>
      <c r="AB53" s="161"/>
      <c r="AC53" s="161"/>
      <c r="AD53" s="161"/>
      <c r="AE53" s="4"/>
      <c r="AF53" s="161"/>
      <c r="AG53" s="161"/>
      <c r="AH53" s="161"/>
      <c r="AI53" s="4"/>
      <c r="AJ53" s="4"/>
      <c r="AL53" s="115">
        <f t="shared" si="3"/>
        <v>0</v>
      </c>
      <c r="AM53" s="115">
        <f t="shared" si="2"/>
        <v>0</v>
      </c>
    </row>
    <row r="54" spans="2:81" ht="15" customHeight="1" x14ac:dyDescent="0.3">
      <c r="AK54" s="38"/>
    </row>
    <row r="55" spans="2:81" ht="15" customHeight="1" x14ac:dyDescent="0.3">
      <c r="AK55" s="38"/>
    </row>
    <row r="56" spans="2:81" ht="15" customHeight="1" x14ac:dyDescent="0.3">
      <c r="AK56" s="38"/>
    </row>
    <row r="57" spans="2:81" ht="15" customHeight="1" x14ac:dyDescent="0.3">
      <c r="B57" s="136">
        <f>Tables!$C$13</f>
        <v>45383</v>
      </c>
      <c r="C57" s="136"/>
      <c r="D57" s="136"/>
      <c r="E57" s="136"/>
      <c r="F57" s="136"/>
      <c r="G57" s="136"/>
      <c r="H57" s="136"/>
      <c r="R57" s="137" t="s">
        <v>222</v>
      </c>
      <c r="S57" s="137"/>
      <c r="T57" s="137"/>
      <c r="U57" s="137"/>
      <c r="AK57" s="38"/>
    </row>
    <row r="58" spans="2:81" ht="15" customHeight="1" x14ac:dyDescent="0.3">
      <c r="C58" s="2" t="s">
        <v>1</v>
      </c>
      <c r="D58" s="146">
        <f>IF(ISBLANK($E$15),0,$E$15)</f>
        <v>0</v>
      </c>
      <c r="E58" s="146"/>
      <c r="F58" s="146"/>
      <c r="G58" s="146"/>
      <c r="H58" s="146"/>
      <c r="I58" s="146"/>
      <c r="J58" s="146"/>
      <c r="K58" s="146"/>
      <c r="L58" s="146"/>
      <c r="M58" s="146"/>
      <c r="N58" s="146"/>
      <c r="O58" s="146"/>
      <c r="P58" s="146"/>
      <c r="Q58" s="146"/>
      <c r="R58" s="146"/>
      <c r="S58" s="146"/>
      <c r="T58" s="146"/>
      <c r="U58" s="146"/>
      <c r="V58" s="146"/>
      <c r="W58" s="146"/>
      <c r="X58" s="146"/>
      <c r="Y58" s="146"/>
      <c r="AD58" s="2" t="s">
        <v>17</v>
      </c>
      <c r="AE58" s="141">
        <f>IF(ISBLANK($AE$15),0,$AE$15)</f>
        <v>0</v>
      </c>
      <c r="AF58" s="141"/>
      <c r="AG58" s="141"/>
      <c r="AH58" s="141"/>
      <c r="AI58" s="141"/>
      <c r="AJ58" s="141"/>
      <c r="AP58" s="31"/>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6"/>
      <c r="BR58" s="106"/>
      <c r="BS58" s="106"/>
      <c r="BT58" s="106"/>
      <c r="BU58" s="106"/>
      <c r="BV58" s="106"/>
      <c r="BW58" s="106"/>
      <c r="BX58" s="106"/>
      <c r="BY58" s="106"/>
      <c r="BZ58" s="106"/>
      <c r="CA58" s="106"/>
      <c r="CB58" s="106"/>
      <c r="CC58" s="71"/>
    </row>
    <row r="59" spans="2:81" ht="15" customHeight="1" x14ac:dyDescent="0.3">
      <c r="B59" s="2"/>
      <c r="C59" s="2"/>
      <c r="D59" s="2"/>
      <c r="E59" s="2"/>
      <c r="F59" s="2"/>
      <c r="G59" s="2"/>
      <c r="H59" s="2"/>
      <c r="I59" s="2"/>
      <c r="J59" s="2"/>
      <c r="K59" s="2"/>
      <c r="L59" s="2"/>
      <c r="M59" s="2"/>
      <c r="N59" s="2"/>
      <c r="O59" s="2"/>
      <c r="P59" s="2"/>
      <c r="Q59" s="2"/>
      <c r="R59" s="2"/>
      <c r="S59" s="2"/>
      <c r="T59" s="2"/>
      <c r="U59" s="2"/>
      <c r="V59" s="2"/>
      <c r="W59" s="2"/>
      <c r="X59" s="2"/>
      <c r="Y59" s="2"/>
      <c r="Z59" s="2"/>
      <c r="AD59" s="2" t="s">
        <v>29</v>
      </c>
      <c r="AE59" s="140">
        <f>IF(ISBLANK($AE$16),0,$AE$16)</f>
        <v>0</v>
      </c>
      <c r="AF59" s="140"/>
      <c r="AG59" s="140"/>
      <c r="AH59" s="140"/>
      <c r="AI59" s="140"/>
      <c r="AJ59" s="140"/>
      <c r="AK59" s="2"/>
      <c r="AL59" s="77"/>
      <c r="AM59" s="77"/>
      <c r="AN59" s="77"/>
      <c r="AO59" s="2"/>
      <c r="AP59" s="31"/>
      <c r="AQ59" s="106"/>
      <c r="AR59" s="106"/>
      <c r="AS59" s="106"/>
      <c r="AT59" s="106"/>
      <c r="AU59" s="106"/>
      <c r="AV59" s="106"/>
      <c r="AW59" s="106"/>
      <c r="AX59" s="106"/>
      <c r="AY59" s="106"/>
      <c r="AZ59" s="106"/>
      <c r="BA59" s="106"/>
      <c r="BB59" s="106"/>
      <c r="BC59" s="106"/>
      <c r="BD59" s="106"/>
      <c r="BE59" s="106"/>
      <c r="BF59" s="106"/>
      <c r="BG59" s="106"/>
      <c r="BH59" s="106"/>
      <c r="BI59" s="106"/>
      <c r="BJ59" s="106"/>
      <c r="BK59" s="106"/>
      <c r="BL59" s="106"/>
      <c r="BM59" s="106"/>
      <c r="BN59" s="106"/>
      <c r="BO59" s="106"/>
      <c r="BP59" s="106"/>
      <c r="BQ59" s="106"/>
      <c r="BR59" s="106"/>
      <c r="BS59" s="106"/>
      <c r="BT59" s="106"/>
      <c r="BU59" s="106"/>
      <c r="BV59" s="106"/>
      <c r="BW59" s="106"/>
      <c r="BX59" s="106"/>
      <c r="BY59" s="106"/>
      <c r="BZ59" s="106"/>
      <c r="CA59" s="106"/>
      <c r="CB59" s="106"/>
      <c r="CC59" s="71"/>
    </row>
    <row r="60" spans="2:81" ht="15" customHeight="1" x14ac:dyDescent="0.3">
      <c r="B60" s="1" t="s">
        <v>182</v>
      </c>
      <c r="C60" s="1"/>
      <c r="D60" s="1"/>
      <c r="E60" s="1"/>
      <c r="F60" s="1"/>
      <c r="G60" s="1"/>
      <c r="H60" s="1"/>
      <c r="K60" s="2"/>
      <c r="L60" s="2"/>
      <c r="M60" s="2"/>
      <c r="N60" s="2"/>
      <c r="O60" s="2"/>
      <c r="P60" s="2"/>
      <c r="Q60" s="2"/>
      <c r="R60" s="2"/>
      <c r="S60" s="2"/>
      <c r="T60" s="2"/>
      <c r="U60" s="2"/>
      <c r="V60" s="2"/>
      <c r="W60" s="2"/>
      <c r="X60" s="2"/>
      <c r="Y60" s="2"/>
      <c r="Z60" s="2"/>
      <c r="AA60" s="2"/>
      <c r="AB60" s="2"/>
      <c r="AF60" s="2"/>
      <c r="AG60" s="2"/>
      <c r="AH60" s="2"/>
      <c r="AI60" s="2"/>
      <c r="AJ60" s="2"/>
      <c r="AK60" s="2"/>
      <c r="AL60" s="77"/>
      <c r="AM60" s="77"/>
      <c r="AN60" s="77"/>
      <c r="AO60" s="2"/>
      <c r="AP60" s="31"/>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71"/>
    </row>
    <row r="61" spans="2:81" ht="4.95" customHeight="1" x14ac:dyDescent="0.3">
      <c r="AK61" s="2"/>
      <c r="AO61" s="2"/>
      <c r="AP61" s="31"/>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71"/>
    </row>
    <row r="62" spans="2:81" ht="15" customHeight="1" x14ac:dyDescent="0.3">
      <c r="F62" s="2" t="s">
        <v>185</v>
      </c>
      <c r="G62" s="65"/>
      <c r="H62" s="35" t="s">
        <v>172</v>
      </c>
      <c r="K62" s="65"/>
      <c r="L62" s="35" t="s">
        <v>173</v>
      </c>
      <c r="P62" s="65"/>
      <c r="Q62" s="35" t="s">
        <v>183</v>
      </c>
      <c r="X62" s="65"/>
      <c r="Y62" s="35" t="s">
        <v>184</v>
      </c>
      <c r="AK62" s="2"/>
      <c r="AL62" s="115">
        <f>IF(AND(ISBLANK(G62),ISBLANK(K62),ISBLANK(P62),ISBLANK(X62),ISBLANK(G64)),1,2)</f>
        <v>1</v>
      </c>
      <c r="AO62" s="2"/>
      <c r="AP62" s="31"/>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71"/>
    </row>
    <row r="63" spans="2:81" ht="4.95" customHeight="1" x14ac:dyDescent="0.3">
      <c r="J63" s="4"/>
      <c r="N63" s="4"/>
      <c r="S63" s="4"/>
      <c r="V63" s="2"/>
      <c r="W63" s="7"/>
      <c r="X63" s="7"/>
      <c r="Y63" s="7"/>
      <c r="Z63" s="7"/>
      <c r="AC63" s="7"/>
      <c r="AD63" s="7"/>
      <c r="AE63" s="7"/>
      <c r="AF63" s="7"/>
      <c r="AG63" s="7"/>
      <c r="AH63" s="7"/>
      <c r="AI63" s="7"/>
      <c r="AJ63" s="7"/>
      <c r="AK63" s="2"/>
      <c r="AO63" s="2"/>
      <c r="AP63" s="31"/>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71"/>
    </row>
    <row r="64" spans="2:81" ht="15" customHeight="1" x14ac:dyDescent="0.3">
      <c r="G64" s="65"/>
      <c r="H64" s="35" t="s">
        <v>174</v>
      </c>
      <c r="J64" s="2"/>
      <c r="K64" s="138"/>
      <c r="L64" s="138"/>
      <c r="M64" s="138"/>
      <c r="N64" s="138"/>
      <c r="O64" s="138"/>
      <c r="P64" s="138"/>
      <c r="Q64" s="138"/>
      <c r="R64" s="138"/>
      <c r="S64" s="138"/>
      <c r="T64" s="138"/>
      <c r="U64" s="138"/>
      <c r="V64" s="138"/>
      <c r="W64" s="138"/>
      <c r="X64" s="7"/>
      <c r="Y64" s="7"/>
      <c r="Z64" s="7"/>
      <c r="AC64" s="7"/>
      <c r="AD64" s="7"/>
      <c r="AE64" s="7"/>
      <c r="AF64" s="7"/>
      <c r="AG64" s="7"/>
      <c r="AH64" s="7"/>
      <c r="AI64" s="7"/>
      <c r="AJ64" s="7"/>
      <c r="AK64" s="2"/>
      <c r="AL64" s="115">
        <f>IF(ISBLANK(G64),1,2)</f>
        <v>1</v>
      </c>
      <c r="AO64" s="2"/>
      <c r="AP64" s="31"/>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6"/>
      <c r="BR64" s="106"/>
      <c r="BS64" s="106"/>
      <c r="BT64" s="106"/>
      <c r="BU64" s="106"/>
      <c r="BV64" s="106"/>
      <c r="BW64" s="106"/>
      <c r="BX64" s="106"/>
      <c r="BY64" s="106"/>
      <c r="BZ64" s="106"/>
      <c r="CA64" s="106"/>
      <c r="CB64" s="106"/>
      <c r="CC64" s="71"/>
    </row>
    <row r="65" spans="2:81" ht="4.95" customHeight="1" x14ac:dyDescent="0.3">
      <c r="K65" s="4"/>
      <c r="O65" s="4"/>
      <c r="T65" s="4"/>
      <c r="W65" s="2"/>
      <c r="X65" s="7"/>
      <c r="Y65" s="7"/>
      <c r="Z65" s="7"/>
      <c r="AA65" s="7"/>
      <c r="AB65" s="7"/>
      <c r="AC65" s="7"/>
      <c r="AD65" s="7"/>
      <c r="AE65" s="7"/>
      <c r="AF65" s="7"/>
      <c r="AG65" s="7"/>
      <c r="AH65" s="7"/>
      <c r="AI65" s="7"/>
      <c r="AJ65" s="7"/>
      <c r="AK65" s="2"/>
      <c r="AO65" s="2"/>
      <c r="AP65" s="31"/>
      <c r="AQ65" s="106"/>
      <c r="AR65" s="106"/>
      <c r="AS65" s="106"/>
      <c r="AT65" s="106"/>
      <c r="AU65" s="106"/>
      <c r="AV65" s="106"/>
      <c r="AW65" s="106"/>
      <c r="AX65" s="106"/>
      <c r="AY65" s="106"/>
      <c r="AZ65" s="106"/>
      <c r="BA65" s="106"/>
      <c r="BB65" s="106"/>
      <c r="BC65" s="106"/>
      <c r="BD65" s="106"/>
      <c r="BE65" s="106"/>
      <c r="BF65" s="106"/>
      <c r="BG65" s="106"/>
      <c r="BH65" s="106"/>
      <c r="BI65" s="106"/>
      <c r="BJ65" s="106"/>
      <c r="BK65" s="106"/>
      <c r="BL65" s="106"/>
      <c r="BM65" s="106"/>
      <c r="BN65" s="106"/>
      <c r="BO65" s="106"/>
      <c r="BP65" s="106"/>
      <c r="BQ65" s="106"/>
      <c r="BR65" s="106"/>
      <c r="BS65" s="106"/>
      <c r="BT65" s="106"/>
      <c r="BU65" s="106"/>
      <c r="BV65" s="106"/>
      <c r="BW65" s="106"/>
      <c r="BX65" s="106"/>
      <c r="BY65" s="106"/>
      <c r="BZ65" s="106"/>
      <c r="CA65" s="106"/>
      <c r="CB65" s="106"/>
      <c r="CC65" s="71"/>
    </row>
    <row r="66" spans="2:81" ht="15" customHeight="1" x14ac:dyDescent="0.3">
      <c r="F66" s="2" t="s">
        <v>186</v>
      </c>
      <c r="G66" s="138"/>
      <c r="H66" s="138"/>
      <c r="I66" s="138"/>
      <c r="J66" s="138"/>
      <c r="K66" s="138"/>
      <c r="L66" s="138"/>
      <c r="M66" s="138"/>
      <c r="O66" s="4"/>
      <c r="S66" s="2" t="s">
        <v>187</v>
      </c>
      <c r="T66" s="138"/>
      <c r="U66" s="138"/>
      <c r="V66" s="138"/>
      <c r="W66" s="138"/>
      <c r="X66" s="138"/>
      <c r="Y66" s="138"/>
      <c r="Z66" s="138"/>
      <c r="AB66" s="7"/>
      <c r="AC66" s="7"/>
      <c r="AD66" s="7"/>
      <c r="AE66" s="7"/>
      <c r="AF66" s="7"/>
      <c r="AG66" s="7"/>
      <c r="AH66" s="7"/>
      <c r="AI66" s="7"/>
      <c r="AJ66" s="7"/>
      <c r="AK66" s="2"/>
      <c r="AO66" s="2"/>
      <c r="AP66" s="31"/>
      <c r="AQ66" s="106"/>
      <c r="AR66" s="106"/>
      <c r="AS66" s="106"/>
      <c r="AT66" s="106"/>
      <c r="AU66" s="106"/>
      <c r="AV66" s="106"/>
      <c r="AW66" s="106"/>
      <c r="AX66" s="106"/>
      <c r="AY66" s="106"/>
      <c r="AZ66" s="106"/>
      <c r="BA66" s="106"/>
      <c r="BB66" s="106"/>
      <c r="BC66" s="106"/>
      <c r="BD66" s="106"/>
      <c r="BE66" s="106"/>
      <c r="BF66" s="106"/>
      <c r="BG66" s="106"/>
      <c r="BH66" s="106"/>
      <c r="BI66" s="106"/>
      <c r="BJ66" s="106"/>
      <c r="BK66" s="106"/>
      <c r="BL66" s="106"/>
      <c r="BM66" s="106"/>
      <c r="BN66" s="106"/>
      <c r="BO66" s="106"/>
      <c r="BP66" s="106"/>
      <c r="BQ66" s="106"/>
      <c r="BR66" s="106"/>
      <c r="BS66" s="106"/>
      <c r="BT66" s="106"/>
      <c r="BU66" s="106"/>
      <c r="BV66" s="106"/>
      <c r="BW66" s="106"/>
      <c r="BX66" s="106"/>
      <c r="BY66" s="106"/>
      <c r="BZ66" s="106"/>
      <c r="CA66" s="106"/>
      <c r="CB66" s="106"/>
      <c r="CC66" s="71"/>
    </row>
    <row r="67" spans="2:81" ht="4.95" customHeight="1" x14ac:dyDescent="0.3">
      <c r="F67" s="2"/>
      <c r="K67" s="4"/>
      <c r="O67" s="4"/>
      <c r="S67" s="2"/>
      <c r="V67" s="2"/>
      <c r="W67" s="7"/>
      <c r="X67" s="7"/>
      <c r="Y67" s="7"/>
      <c r="Z67" s="7"/>
      <c r="AB67" s="7"/>
      <c r="AC67" s="7"/>
      <c r="AD67" s="7"/>
      <c r="AE67" s="7"/>
      <c r="AF67" s="7"/>
      <c r="AG67" s="7"/>
      <c r="AH67" s="7"/>
      <c r="AI67" s="7"/>
      <c r="AJ67" s="7"/>
      <c r="AK67" s="2"/>
      <c r="AO67" s="2"/>
      <c r="AP67" s="31"/>
      <c r="AQ67" s="106"/>
      <c r="AR67" s="106"/>
      <c r="AS67" s="106"/>
      <c r="AT67" s="106"/>
      <c r="AU67" s="106"/>
      <c r="AV67" s="106"/>
      <c r="AW67" s="106"/>
      <c r="AX67" s="106"/>
      <c r="AY67" s="106"/>
      <c r="AZ67" s="106"/>
      <c r="BA67" s="106"/>
      <c r="BB67" s="106"/>
      <c r="BC67" s="106"/>
      <c r="BD67" s="106"/>
      <c r="BE67" s="106"/>
      <c r="BF67" s="106"/>
      <c r="BG67" s="106"/>
      <c r="BH67" s="106"/>
      <c r="BI67" s="106"/>
      <c r="BJ67" s="106"/>
      <c r="BK67" s="106"/>
      <c r="BL67" s="106"/>
      <c r="BM67" s="106"/>
      <c r="BN67" s="106"/>
      <c r="BO67" s="106"/>
      <c r="BP67" s="106"/>
      <c r="BQ67" s="106"/>
      <c r="BR67" s="106"/>
      <c r="BS67" s="106"/>
      <c r="BT67" s="106"/>
      <c r="BU67" s="106"/>
      <c r="BV67" s="106"/>
      <c r="BW67" s="106"/>
      <c r="BX67" s="106"/>
      <c r="BY67" s="106"/>
      <c r="BZ67" s="106"/>
      <c r="CA67" s="106"/>
      <c r="CB67" s="106"/>
      <c r="CC67" s="71"/>
    </row>
    <row r="68" spans="2:81" ht="15" customHeight="1" x14ac:dyDescent="0.3">
      <c r="F68" s="2" t="s">
        <v>188</v>
      </c>
      <c r="G68" s="65"/>
      <c r="H68" s="35" t="s">
        <v>190</v>
      </c>
      <c r="K68" s="4"/>
      <c r="P68" s="65"/>
      <c r="Q68" s="35" t="s">
        <v>192</v>
      </c>
      <c r="S68" s="2"/>
      <c r="X68" s="65"/>
      <c r="Y68" s="7" t="s">
        <v>174</v>
      </c>
      <c r="Z68" s="7"/>
      <c r="AA68" s="7"/>
      <c r="AB68" s="138"/>
      <c r="AC68" s="138"/>
      <c r="AD68" s="138"/>
      <c r="AE68" s="138"/>
      <c r="AF68" s="138"/>
      <c r="AG68" s="7"/>
      <c r="AH68" s="7"/>
      <c r="AI68" s="7"/>
      <c r="AJ68" s="7"/>
      <c r="AK68" s="2"/>
      <c r="AL68" s="115">
        <f>IF(AND(ISBLANK(G68),ISBLANK(P68),ISBLANK(X68)),1,2)</f>
        <v>1</v>
      </c>
      <c r="AM68" s="115">
        <f>IF(ISBLANK(X68),1,2)</f>
        <v>1</v>
      </c>
      <c r="AO68" s="2"/>
      <c r="AP68" s="31"/>
      <c r="AQ68" s="106"/>
      <c r="AR68" s="106"/>
      <c r="AS68" s="106"/>
      <c r="AT68" s="106"/>
      <c r="AU68" s="106"/>
      <c r="AV68" s="106"/>
      <c r="AW68" s="106"/>
      <c r="AX68" s="106"/>
      <c r="AY68" s="106"/>
      <c r="AZ68" s="106"/>
      <c r="BA68" s="106"/>
      <c r="BB68" s="106"/>
      <c r="BC68" s="106"/>
      <c r="BD68" s="106"/>
      <c r="BE68" s="106"/>
      <c r="BF68" s="106"/>
      <c r="BG68" s="106"/>
      <c r="BH68" s="106"/>
      <c r="BI68" s="106"/>
      <c r="BJ68" s="106"/>
      <c r="BK68" s="106"/>
      <c r="BL68" s="106"/>
      <c r="BM68" s="106"/>
      <c r="BN68" s="106"/>
      <c r="BO68" s="106"/>
      <c r="BP68" s="106"/>
      <c r="BQ68" s="106"/>
      <c r="BR68" s="106"/>
      <c r="BS68" s="106"/>
      <c r="BT68" s="106"/>
      <c r="BU68" s="106"/>
      <c r="BV68" s="106"/>
      <c r="BW68" s="106"/>
      <c r="BX68" s="106"/>
      <c r="BY68" s="106"/>
      <c r="BZ68" s="106"/>
      <c r="CA68" s="106"/>
      <c r="CB68" s="106"/>
      <c r="CC68" s="71"/>
    </row>
    <row r="69" spans="2:81" ht="4.95" customHeight="1" x14ac:dyDescent="0.3">
      <c r="F69" s="2"/>
      <c r="K69" s="4"/>
      <c r="P69" s="4"/>
      <c r="S69" s="2"/>
      <c r="X69" s="2"/>
      <c r="Y69" s="7"/>
      <c r="Z69" s="7"/>
      <c r="AA69" s="7"/>
      <c r="AB69" s="7"/>
      <c r="AC69" s="7"/>
      <c r="AD69" s="7"/>
      <c r="AE69" s="7"/>
      <c r="AF69" s="7"/>
      <c r="AG69" s="7"/>
      <c r="AH69" s="7"/>
      <c r="AI69" s="7"/>
      <c r="AJ69" s="7"/>
      <c r="AK69" s="2"/>
      <c r="AO69" s="2"/>
      <c r="AP69" s="31"/>
      <c r="AQ69" s="106"/>
      <c r="AR69" s="106"/>
      <c r="AS69" s="106"/>
      <c r="AT69" s="106"/>
      <c r="AU69" s="106"/>
      <c r="AV69" s="106"/>
      <c r="AW69" s="106"/>
      <c r="AX69" s="106"/>
      <c r="AY69" s="106"/>
      <c r="AZ69" s="106"/>
      <c r="BA69" s="106"/>
      <c r="BB69" s="106"/>
      <c r="BC69" s="106"/>
      <c r="BD69" s="106"/>
      <c r="BE69" s="106"/>
      <c r="BF69" s="106"/>
      <c r="BG69" s="106"/>
      <c r="BH69" s="106"/>
      <c r="BI69" s="106"/>
      <c r="BJ69" s="106"/>
      <c r="BK69" s="106"/>
      <c r="BL69" s="106"/>
      <c r="BM69" s="106"/>
      <c r="BN69" s="106"/>
      <c r="BO69" s="106"/>
      <c r="BP69" s="106"/>
      <c r="BQ69" s="106"/>
      <c r="BR69" s="106"/>
      <c r="BS69" s="106"/>
      <c r="BT69" s="106"/>
      <c r="BU69" s="106"/>
      <c r="BV69" s="106"/>
      <c r="BW69" s="106"/>
      <c r="BX69" s="106"/>
      <c r="BY69" s="106"/>
      <c r="BZ69" s="106"/>
      <c r="CA69" s="106"/>
      <c r="CB69" s="106"/>
      <c r="CC69" s="71"/>
    </row>
    <row r="70" spans="2:81" ht="15" customHeight="1" x14ac:dyDescent="0.3">
      <c r="F70" s="2" t="s">
        <v>189</v>
      </c>
      <c r="G70" s="65"/>
      <c r="H70" s="35" t="s">
        <v>191</v>
      </c>
      <c r="K70" s="4"/>
      <c r="P70" s="65"/>
      <c r="Q70" s="35" t="s">
        <v>193</v>
      </c>
      <c r="S70" s="2"/>
      <c r="X70" s="65"/>
      <c r="Y70" s="7" t="s">
        <v>174</v>
      </c>
      <c r="Z70" s="7"/>
      <c r="AA70" s="7"/>
      <c r="AB70" s="138"/>
      <c r="AC70" s="138"/>
      <c r="AD70" s="138"/>
      <c r="AE70" s="138"/>
      <c r="AF70" s="138"/>
      <c r="AG70" s="7"/>
      <c r="AH70" s="7"/>
      <c r="AI70" s="7"/>
      <c r="AJ70" s="7"/>
      <c r="AK70" s="2"/>
      <c r="AL70" s="115">
        <f>IF(AND(ISBLANK(G70),ISBLANK(P70),ISBLANK(X70)),1,2)</f>
        <v>1</v>
      </c>
      <c r="AM70" s="115">
        <f>IF(ISBLANK(X70),1,2)</f>
        <v>1</v>
      </c>
      <c r="AN70" s="115">
        <f>IF(ISBLANK(G70),1,2)</f>
        <v>1</v>
      </c>
      <c r="AO70" s="2"/>
      <c r="AP70" s="31"/>
      <c r="AQ70" s="106"/>
      <c r="AR70" s="106"/>
      <c r="AS70" s="106"/>
      <c r="AT70" s="106"/>
      <c r="AU70" s="106"/>
      <c r="AV70" s="106"/>
      <c r="AW70" s="106"/>
      <c r="AX70" s="106"/>
      <c r="AY70" s="106"/>
      <c r="AZ70" s="106"/>
      <c r="BA70" s="106"/>
      <c r="BB70" s="106"/>
      <c r="BC70" s="106"/>
      <c r="BD70" s="106"/>
      <c r="BE70" s="106"/>
      <c r="BF70" s="106"/>
      <c r="BG70" s="106"/>
      <c r="BH70" s="106"/>
      <c r="BI70" s="106"/>
      <c r="BJ70" s="106"/>
      <c r="BK70" s="106"/>
      <c r="BL70" s="106"/>
      <c r="BM70" s="106"/>
      <c r="BN70" s="106"/>
      <c r="BO70" s="106"/>
      <c r="BP70" s="106"/>
      <c r="BQ70" s="106"/>
      <c r="BR70" s="106"/>
      <c r="BS70" s="106"/>
      <c r="BT70" s="106"/>
      <c r="BU70" s="106"/>
      <c r="BV70" s="106"/>
      <c r="BW70" s="106"/>
      <c r="BX70" s="106"/>
      <c r="BY70" s="106"/>
      <c r="BZ70" s="106"/>
      <c r="CA70" s="106"/>
      <c r="CB70" s="106"/>
      <c r="CC70" s="71"/>
    </row>
    <row r="71" spans="2:81" ht="4.95" customHeight="1" x14ac:dyDescent="0.3">
      <c r="F71" s="2"/>
      <c r="K71" s="4"/>
      <c r="O71" s="4"/>
      <c r="S71" s="2"/>
      <c r="V71" s="2"/>
      <c r="W71" s="7"/>
      <c r="X71" s="7"/>
      <c r="Y71" s="7"/>
      <c r="Z71" s="7"/>
      <c r="AB71" s="7"/>
      <c r="AC71" s="7"/>
      <c r="AD71" s="7"/>
      <c r="AE71" s="7"/>
      <c r="AF71" s="7"/>
      <c r="AG71" s="7"/>
      <c r="AH71" s="7"/>
      <c r="AI71" s="7"/>
      <c r="AJ71" s="7"/>
      <c r="AK71" s="2"/>
      <c r="AO71" s="2"/>
      <c r="AP71" s="31"/>
      <c r="AQ71" s="106"/>
      <c r="AR71" s="106"/>
      <c r="AS71" s="106"/>
      <c r="AT71" s="106"/>
      <c r="AU71" s="106"/>
      <c r="AV71" s="106"/>
      <c r="AW71" s="106"/>
      <c r="AX71" s="106"/>
      <c r="AY71" s="106"/>
      <c r="AZ71" s="106"/>
      <c r="BA71" s="106"/>
      <c r="BB71" s="106"/>
      <c r="BC71" s="106"/>
      <c r="BD71" s="106"/>
      <c r="BE71" s="106"/>
      <c r="BF71" s="106"/>
      <c r="BG71" s="106"/>
      <c r="BH71" s="106"/>
      <c r="BI71" s="106"/>
      <c r="BJ71" s="106"/>
      <c r="BK71" s="106"/>
      <c r="BL71" s="106"/>
      <c r="BM71" s="106"/>
      <c r="BN71" s="106"/>
      <c r="BO71" s="106"/>
      <c r="BP71" s="106"/>
      <c r="BQ71" s="106"/>
      <c r="BR71" s="106"/>
      <c r="BS71" s="106"/>
      <c r="BT71" s="106"/>
      <c r="BU71" s="106"/>
      <c r="BV71" s="106"/>
      <c r="BW71" s="106"/>
      <c r="BX71" s="106"/>
      <c r="BY71" s="106"/>
      <c r="BZ71" s="106"/>
      <c r="CA71" s="106"/>
      <c r="CB71" s="106"/>
      <c r="CC71" s="71"/>
    </row>
    <row r="72" spans="2:81" ht="15" customHeight="1" x14ac:dyDescent="0.3">
      <c r="F72" s="2"/>
      <c r="O72" s="4"/>
      <c r="S72" s="2" t="s">
        <v>372</v>
      </c>
      <c r="U72" s="65"/>
      <c r="V72" s="35" t="s">
        <v>96</v>
      </c>
      <c r="W72" s="2"/>
      <c r="X72" s="65"/>
      <c r="Y72" s="35" t="s">
        <v>97</v>
      </c>
      <c r="Z72" s="7"/>
      <c r="AB72" s="7"/>
      <c r="AC72" s="7"/>
      <c r="AD72" s="7"/>
      <c r="AJ72" s="7"/>
      <c r="AK72" s="2"/>
      <c r="AL72" s="115">
        <f>IF(AND(ISBLANK(U72),ISBLANK(X72)),1,2)</f>
        <v>1</v>
      </c>
      <c r="AM72" s="115">
        <f>IF(ISBLANK(X72),1,2)</f>
        <v>1</v>
      </c>
      <c r="AN72" s="115">
        <f>AL72+AM72</f>
        <v>2</v>
      </c>
      <c r="AO72" s="2"/>
      <c r="AP72" s="31"/>
      <c r="AQ72" s="106"/>
      <c r="AR72" s="106"/>
      <c r="AS72" s="106"/>
      <c r="AT72" s="106"/>
      <c r="AU72" s="106"/>
      <c r="AV72" s="106"/>
      <c r="AW72" s="106"/>
      <c r="AX72" s="106"/>
      <c r="AY72" s="106"/>
      <c r="AZ72" s="106"/>
      <c r="BA72" s="106"/>
      <c r="BB72" s="106"/>
      <c r="BC72" s="106"/>
      <c r="BD72" s="106"/>
      <c r="BE72" s="106"/>
      <c r="BF72" s="106"/>
      <c r="BG72" s="106"/>
      <c r="BH72" s="106"/>
      <c r="BI72" s="106"/>
      <c r="BJ72" s="106"/>
      <c r="BK72" s="106"/>
      <c r="BL72" s="106"/>
      <c r="BM72" s="106"/>
      <c r="BN72" s="106"/>
      <c r="BO72" s="106"/>
      <c r="BP72" s="106"/>
      <c r="BQ72" s="106"/>
      <c r="BR72" s="106"/>
      <c r="BS72" s="106"/>
      <c r="BT72" s="106"/>
      <c r="BU72" s="106"/>
      <c r="BV72" s="106"/>
      <c r="BW72" s="106"/>
      <c r="BX72" s="106"/>
      <c r="BY72" s="106"/>
      <c r="BZ72" s="106"/>
      <c r="CA72" s="106"/>
      <c r="CB72" s="106"/>
      <c r="CC72" s="71"/>
    </row>
    <row r="73" spans="2:81" ht="4.95" customHeight="1" x14ac:dyDescent="0.3">
      <c r="F73" s="2"/>
      <c r="O73" s="4"/>
      <c r="S73" s="2"/>
      <c r="Y73" s="4"/>
      <c r="Z73" s="7"/>
      <c r="AB73" s="7"/>
      <c r="AC73" s="7"/>
      <c r="AD73" s="7"/>
      <c r="AJ73" s="7"/>
      <c r="AK73" s="2"/>
      <c r="AO73" s="2"/>
      <c r="AP73" s="31"/>
      <c r="AQ73" s="106"/>
      <c r="AR73" s="106"/>
      <c r="AS73" s="106"/>
      <c r="AT73" s="106"/>
      <c r="AU73" s="106"/>
      <c r="AV73" s="106"/>
      <c r="AW73" s="106"/>
      <c r="AX73" s="106"/>
      <c r="AY73" s="106"/>
      <c r="AZ73" s="106"/>
      <c r="BA73" s="106"/>
      <c r="BB73" s="106"/>
      <c r="BC73" s="106"/>
      <c r="BD73" s="106"/>
      <c r="BE73" s="106"/>
      <c r="BF73" s="106"/>
      <c r="BG73" s="106"/>
      <c r="BH73" s="106"/>
      <c r="BI73" s="106"/>
      <c r="BJ73" s="106"/>
      <c r="BK73" s="106"/>
      <c r="BL73" s="106"/>
      <c r="BM73" s="106"/>
      <c r="BN73" s="106"/>
      <c r="BO73" s="106"/>
      <c r="BP73" s="106"/>
      <c r="BQ73" s="106"/>
      <c r="BR73" s="106"/>
      <c r="BS73" s="106"/>
      <c r="BT73" s="106"/>
      <c r="BU73" s="106"/>
      <c r="BV73" s="106"/>
      <c r="BW73" s="106"/>
      <c r="BX73" s="106"/>
      <c r="BY73" s="106"/>
      <c r="BZ73" s="106"/>
      <c r="CA73" s="106"/>
      <c r="CB73" s="106"/>
      <c r="CC73" s="71"/>
    </row>
    <row r="74" spans="2:81" ht="15" customHeight="1" x14ac:dyDescent="0.3">
      <c r="F74" s="2"/>
      <c r="O74" s="4"/>
      <c r="S74" s="2" t="s">
        <v>194</v>
      </c>
      <c r="U74" s="65"/>
      <c r="V74" s="35" t="s">
        <v>96</v>
      </c>
      <c r="X74" s="65"/>
      <c r="Y74" s="35" t="s">
        <v>97</v>
      </c>
      <c r="Z74" s="7"/>
      <c r="AB74" s="7"/>
      <c r="AC74" s="7"/>
      <c r="AD74" s="7"/>
      <c r="AJ74" s="7"/>
      <c r="AK74" s="2"/>
      <c r="AL74" s="115">
        <f>IF(AND(ISBLANK(U74),ISBLANK(X74)),1,2)</f>
        <v>1</v>
      </c>
      <c r="AM74" s="115">
        <f>IF(ISBLANK(X74),1,2)</f>
        <v>1</v>
      </c>
      <c r="AN74" s="115">
        <f>AL74+AM74</f>
        <v>2</v>
      </c>
      <c r="AO74" s="2"/>
      <c r="AP74" s="31"/>
      <c r="AQ74" s="106"/>
      <c r="AR74" s="106"/>
      <c r="AS74" s="106"/>
      <c r="AT74" s="106"/>
      <c r="AU74" s="106"/>
      <c r="AV74" s="106"/>
      <c r="AW74" s="106"/>
      <c r="AX74" s="106"/>
      <c r="AY74" s="106"/>
      <c r="AZ74" s="106"/>
      <c r="BA74" s="106"/>
      <c r="BB74" s="106"/>
      <c r="BC74" s="106"/>
      <c r="BD74" s="106"/>
      <c r="BE74" s="106"/>
      <c r="BF74" s="106"/>
      <c r="BG74" s="106"/>
      <c r="BH74" s="106"/>
      <c r="BI74" s="106"/>
      <c r="BJ74" s="106"/>
      <c r="BK74" s="106"/>
      <c r="BL74" s="106"/>
      <c r="BM74" s="106"/>
      <c r="BN74" s="106"/>
      <c r="BO74" s="106"/>
      <c r="BP74" s="106"/>
      <c r="BQ74" s="106"/>
      <c r="BR74" s="106"/>
      <c r="BS74" s="106"/>
      <c r="BT74" s="106"/>
      <c r="BU74" s="106"/>
      <c r="BV74" s="106"/>
      <c r="BW74" s="106"/>
      <c r="BX74" s="106"/>
      <c r="BY74" s="106"/>
      <c r="BZ74" s="106"/>
      <c r="CA74" s="106"/>
      <c r="CB74" s="106"/>
      <c r="CC74" s="71"/>
    </row>
    <row r="75" spans="2:81" ht="4.95" customHeight="1" x14ac:dyDescent="0.3">
      <c r="F75" s="2"/>
      <c r="O75" s="4"/>
      <c r="R75" s="2"/>
      <c r="S75" s="2"/>
      <c r="T75" s="4"/>
      <c r="W75" s="4"/>
      <c r="Y75" s="7"/>
      <c r="Z75" s="7"/>
      <c r="AB75" s="7"/>
      <c r="AC75" s="7"/>
      <c r="AD75" s="7"/>
      <c r="AJ75" s="7"/>
      <c r="AK75" s="2"/>
      <c r="AO75" s="2"/>
      <c r="AP75" s="31"/>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c r="BM75" s="106"/>
      <c r="BN75" s="106"/>
      <c r="BO75" s="106"/>
      <c r="BP75" s="106"/>
      <c r="BQ75" s="106"/>
      <c r="BR75" s="106"/>
      <c r="BS75" s="106"/>
      <c r="BT75" s="106"/>
      <c r="BU75" s="106"/>
      <c r="BV75" s="106"/>
      <c r="BW75" s="106"/>
      <c r="BX75" s="106"/>
      <c r="BY75" s="106"/>
      <c r="BZ75" s="106"/>
      <c r="CA75" s="106"/>
      <c r="CB75" s="106"/>
      <c r="CC75" s="71"/>
    </row>
    <row r="76" spans="2:81" ht="15" customHeight="1" x14ac:dyDescent="0.3">
      <c r="F76" s="2"/>
      <c r="J76" s="2" t="s">
        <v>202</v>
      </c>
      <c r="K76" s="65"/>
      <c r="L76" s="35" t="s">
        <v>203</v>
      </c>
      <c r="Q76" s="65"/>
      <c r="R76" s="35" t="s">
        <v>204</v>
      </c>
      <c r="S76" s="2"/>
      <c r="T76" s="2"/>
      <c r="X76" s="65"/>
      <c r="Y76" s="35" t="s">
        <v>227</v>
      </c>
      <c r="AB76" s="7"/>
      <c r="AC76" s="7"/>
      <c r="AD76" s="7"/>
      <c r="AJ76" s="7"/>
      <c r="AK76" s="2"/>
      <c r="AL76" s="115">
        <f>IF(AND(ISBLANK(K76),ISBLANK(Q76),ISBLANK(X76),ISBLANK(K78)),1,2)</f>
        <v>1</v>
      </c>
      <c r="AO76" s="2"/>
      <c r="AP76" s="31"/>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6"/>
      <c r="BQ76" s="106"/>
      <c r="BR76" s="106"/>
      <c r="BS76" s="106"/>
      <c r="BT76" s="106"/>
      <c r="BU76" s="106"/>
      <c r="BV76" s="106"/>
      <c r="BW76" s="106"/>
      <c r="BX76" s="106"/>
      <c r="BY76" s="106"/>
      <c r="BZ76" s="106"/>
      <c r="CA76" s="106"/>
      <c r="CB76" s="106"/>
      <c r="CC76" s="71"/>
    </row>
    <row r="77" spans="2:81" ht="4.95" customHeight="1" x14ac:dyDescent="0.3">
      <c r="F77" s="2"/>
      <c r="P77" s="4"/>
      <c r="R77" s="2"/>
      <c r="S77" s="2"/>
      <c r="T77" s="4"/>
      <c r="W77" s="4"/>
      <c r="Y77" s="7"/>
      <c r="Z77" s="7"/>
      <c r="AB77" s="7"/>
      <c r="AC77" s="7"/>
      <c r="AD77" s="7"/>
      <c r="AJ77" s="7"/>
      <c r="AK77" s="2"/>
      <c r="AO77" s="2"/>
      <c r="AP77" s="31"/>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6"/>
      <c r="BQ77" s="106"/>
      <c r="BR77" s="106"/>
      <c r="BS77" s="106"/>
      <c r="BT77" s="106"/>
      <c r="BU77" s="106"/>
      <c r="BV77" s="106"/>
      <c r="BW77" s="106"/>
      <c r="BX77" s="106"/>
      <c r="BY77" s="106"/>
      <c r="BZ77" s="106"/>
      <c r="CA77" s="106"/>
      <c r="CB77" s="106"/>
      <c r="CC77" s="71"/>
    </row>
    <row r="78" spans="2:81" ht="15" customHeight="1" x14ac:dyDescent="0.3">
      <c r="F78" s="2"/>
      <c r="K78" s="65"/>
      <c r="L78" s="35" t="s">
        <v>174</v>
      </c>
      <c r="O78" s="138"/>
      <c r="P78" s="138"/>
      <c r="Q78" s="138"/>
      <c r="R78" s="138"/>
      <c r="S78" s="138"/>
      <c r="T78" s="138"/>
      <c r="U78" s="138"/>
      <c r="W78" s="4"/>
      <c r="Y78" s="7"/>
      <c r="Z78" s="7"/>
      <c r="AB78" s="7"/>
      <c r="AC78" s="7"/>
      <c r="AD78" s="7"/>
      <c r="AJ78" s="7"/>
      <c r="AK78" s="2"/>
      <c r="AL78" s="115">
        <f>IF(ISBLANK(K78),1,2)</f>
        <v>1</v>
      </c>
      <c r="AO78" s="2"/>
      <c r="AP78" s="31"/>
      <c r="AQ78" s="106"/>
      <c r="AR78" s="106"/>
      <c r="AS78" s="106"/>
      <c r="AT78" s="106"/>
      <c r="AU78" s="106"/>
      <c r="AV78" s="106"/>
      <c r="AW78" s="106"/>
      <c r="AX78" s="106"/>
      <c r="AY78" s="106"/>
      <c r="AZ78" s="106"/>
      <c r="BA78" s="106"/>
      <c r="BB78" s="106"/>
      <c r="BC78" s="106"/>
      <c r="BD78" s="106"/>
      <c r="BE78" s="106"/>
      <c r="BF78" s="106"/>
      <c r="BG78" s="106"/>
      <c r="BH78" s="106"/>
      <c r="BI78" s="106"/>
      <c r="BJ78" s="106"/>
      <c r="BK78" s="106"/>
      <c r="BL78" s="106"/>
      <c r="BM78" s="106"/>
      <c r="BN78" s="106"/>
      <c r="BO78" s="106"/>
      <c r="BP78" s="106"/>
      <c r="BQ78" s="106"/>
      <c r="BR78" s="106"/>
      <c r="BS78" s="106"/>
      <c r="BT78" s="106"/>
      <c r="BU78" s="106"/>
      <c r="BV78" s="106"/>
      <c r="BW78" s="106"/>
      <c r="BX78" s="106"/>
      <c r="BY78" s="106"/>
      <c r="BZ78" s="106"/>
      <c r="CA78" s="106"/>
      <c r="CB78" s="106"/>
      <c r="CC78" s="71"/>
    </row>
    <row r="79" spans="2:81" ht="4.95" customHeight="1" x14ac:dyDescent="0.3">
      <c r="F79" s="2"/>
      <c r="O79" s="4"/>
      <c r="R79" s="2"/>
      <c r="S79" s="2"/>
      <c r="T79" s="4"/>
      <c r="W79" s="4"/>
      <c r="Y79" s="7"/>
      <c r="Z79" s="7"/>
      <c r="AB79" s="7"/>
      <c r="AC79" s="7"/>
      <c r="AD79" s="7"/>
      <c r="AJ79" s="7"/>
      <c r="AK79" s="2"/>
      <c r="AO79" s="2"/>
      <c r="AP79" s="31"/>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c r="BO79" s="106"/>
      <c r="BP79" s="106"/>
      <c r="BQ79" s="106"/>
      <c r="BR79" s="106"/>
      <c r="BS79" s="106"/>
      <c r="BT79" s="106"/>
      <c r="BU79" s="106"/>
      <c r="BV79" s="106"/>
      <c r="BW79" s="106"/>
      <c r="BX79" s="106"/>
      <c r="BY79" s="106"/>
      <c r="BZ79" s="106"/>
      <c r="CA79" s="106"/>
      <c r="CB79" s="106"/>
      <c r="CC79" s="71"/>
    </row>
    <row r="80" spans="2:81" ht="15" customHeight="1" x14ac:dyDescent="0.3">
      <c r="B80" s="7" t="s">
        <v>197</v>
      </c>
      <c r="F80" s="2"/>
      <c r="O80" s="4"/>
      <c r="R80" s="2"/>
      <c r="S80" s="2"/>
      <c r="T80" s="4"/>
      <c r="W80" s="4"/>
      <c r="Y80" s="7"/>
      <c r="Z80" s="7"/>
      <c r="AB80" s="7"/>
      <c r="AC80" s="7"/>
      <c r="AD80" s="7"/>
      <c r="AJ80" s="7"/>
      <c r="AK80" s="2"/>
      <c r="AO80" s="2"/>
      <c r="AP80" s="31"/>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c r="BN80" s="106"/>
      <c r="BO80" s="106"/>
      <c r="BP80" s="106"/>
      <c r="BQ80" s="106"/>
      <c r="BR80" s="106"/>
      <c r="BS80" s="106"/>
      <c r="BT80" s="106"/>
      <c r="BU80" s="106"/>
      <c r="BV80" s="106"/>
      <c r="BW80" s="106"/>
      <c r="BX80" s="106"/>
      <c r="BY80" s="106"/>
      <c r="BZ80" s="106"/>
      <c r="CA80" s="106"/>
      <c r="CB80" s="106"/>
      <c r="CC80" s="71"/>
    </row>
    <row r="81" spans="2:81" ht="4.95" customHeight="1" x14ac:dyDescent="0.3">
      <c r="B81" s="7"/>
      <c r="F81" s="2"/>
      <c r="O81" s="4"/>
      <c r="R81" s="2"/>
      <c r="S81" s="2"/>
      <c r="T81" s="4"/>
      <c r="W81" s="4"/>
      <c r="Y81" s="7"/>
      <c r="Z81" s="7"/>
      <c r="AB81" s="7"/>
      <c r="AC81" s="7"/>
      <c r="AD81" s="7"/>
      <c r="AJ81" s="7"/>
      <c r="AK81" s="2"/>
      <c r="AO81" s="2"/>
      <c r="AP81" s="31"/>
      <c r="AQ81" s="106"/>
      <c r="AR81" s="106"/>
      <c r="AS81" s="106"/>
      <c r="AT81" s="106"/>
      <c r="AU81" s="106"/>
      <c r="AV81" s="106"/>
      <c r="AW81" s="106"/>
      <c r="AX81" s="106"/>
      <c r="AY81" s="106"/>
      <c r="AZ81" s="106"/>
      <c r="BA81" s="106"/>
      <c r="BB81" s="106"/>
      <c r="BC81" s="106"/>
      <c r="BD81" s="106"/>
      <c r="BE81" s="106"/>
      <c r="BF81" s="106"/>
      <c r="BG81" s="106"/>
      <c r="BH81" s="106"/>
      <c r="BI81" s="106"/>
      <c r="BJ81" s="106"/>
      <c r="BK81" s="106"/>
      <c r="BL81" s="106"/>
      <c r="BM81" s="106"/>
      <c r="BN81" s="106"/>
      <c r="BO81" s="106"/>
      <c r="BP81" s="106"/>
      <c r="BQ81" s="106"/>
      <c r="BR81" s="106"/>
      <c r="BS81" s="106"/>
      <c r="BT81" s="106"/>
      <c r="BU81" s="106"/>
      <c r="BV81" s="106"/>
      <c r="BW81" s="106"/>
      <c r="BX81" s="106"/>
      <c r="BY81" s="106"/>
      <c r="BZ81" s="106"/>
      <c r="CA81" s="106"/>
      <c r="CB81" s="106"/>
      <c r="CC81" s="71"/>
    </row>
    <row r="82" spans="2:81" ht="15" customHeight="1" x14ac:dyDescent="0.3">
      <c r="B82" s="35" t="s">
        <v>362</v>
      </c>
      <c r="F82" s="2"/>
      <c r="P82" s="2" t="s">
        <v>195</v>
      </c>
      <c r="Q82" s="134"/>
      <c r="R82" s="134"/>
      <c r="S82" s="134"/>
      <c r="T82" s="7" t="s">
        <v>209</v>
      </c>
      <c r="AE82" s="2" t="s">
        <v>339</v>
      </c>
      <c r="AF82" s="134"/>
      <c r="AG82" s="134"/>
      <c r="AH82" s="134"/>
      <c r="AI82" s="7" t="s">
        <v>200</v>
      </c>
      <c r="AJ82" s="7"/>
      <c r="AK82" s="2"/>
      <c r="AL82" s="115">
        <f>IF(ISBLANK(Q82),1,2)</f>
        <v>1</v>
      </c>
      <c r="AM82" s="115">
        <f>IF(ISBLANK(AF82),1,2)</f>
        <v>1</v>
      </c>
      <c r="AN82" s="115">
        <f>SUM(AL82,AM82,AL84,AM84,AM87)</f>
        <v>5</v>
      </c>
      <c r="AO82" s="2"/>
      <c r="AP82" s="31"/>
      <c r="AQ82" s="106"/>
      <c r="AR82" s="106"/>
      <c r="AS82" s="106"/>
      <c r="AT82" s="106"/>
      <c r="AU82" s="106"/>
      <c r="AV82" s="106"/>
      <c r="AW82" s="106"/>
      <c r="AX82" s="106"/>
      <c r="AY82" s="106"/>
      <c r="AZ82" s="106"/>
      <c r="BA82" s="106"/>
      <c r="BB82" s="106"/>
      <c r="BC82" s="106"/>
      <c r="BD82" s="106"/>
      <c r="BE82" s="106"/>
      <c r="BF82" s="106"/>
      <c r="BG82" s="106"/>
      <c r="BH82" s="106"/>
      <c r="BI82" s="106"/>
      <c r="BJ82" s="106"/>
      <c r="BK82" s="106"/>
      <c r="BL82" s="106"/>
      <c r="BM82" s="106"/>
      <c r="BN82" s="106"/>
      <c r="BO82" s="106"/>
      <c r="BP82" s="106"/>
      <c r="BQ82" s="106"/>
      <c r="BR82" s="106"/>
      <c r="BS82" s="106"/>
      <c r="BT82" s="106"/>
      <c r="BU82" s="106"/>
      <c r="BV82" s="106"/>
      <c r="BW82" s="106"/>
      <c r="BX82" s="106"/>
      <c r="BY82" s="106"/>
      <c r="BZ82" s="106"/>
      <c r="CA82" s="106"/>
      <c r="CB82" s="106"/>
      <c r="CC82" s="71"/>
    </row>
    <row r="83" spans="2:81" ht="4.95" customHeight="1" x14ac:dyDescent="0.3">
      <c r="F83" s="2"/>
      <c r="P83" s="2"/>
      <c r="T83" s="7"/>
      <c r="AE83" s="7"/>
      <c r="AF83" s="7"/>
      <c r="AG83" s="7"/>
      <c r="AJ83" s="7"/>
      <c r="AK83" s="2"/>
      <c r="AO83" s="2"/>
      <c r="AP83" s="31"/>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71"/>
    </row>
    <row r="84" spans="2:81" ht="15" customHeight="1" x14ac:dyDescent="0.3">
      <c r="F84" s="2"/>
      <c r="P84" s="2" t="s">
        <v>196</v>
      </c>
      <c r="Q84" s="134"/>
      <c r="R84" s="134"/>
      <c r="S84" s="134"/>
      <c r="T84" s="7" t="s">
        <v>209</v>
      </c>
      <c r="AE84" s="2" t="s">
        <v>338</v>
      </c>
      <c r="AF84" s="134"/>
      <c r="AG84" s="134"/>
      <c r="AH84" s="134"/>
      <c r="AI84" s="7" t="s">
        <v>200</v>
      </c>
      <c r="AJ84" s="7"/>
      <c r="AK84" s="2"/>
      <c r="AL84" s="115">
        <f>IF(ISBLANK(Q84),1,2)</f>
        <v>1</v>
      </c>
      <c r="AM84" s="115">
        <f>IF(ISBLANK(AF84),1,2)</f>
        <v>1</v>
      </c>
      <c r="AO84" s="2"/>
      <c r="AP84" s="31"/>
      <c r="AQ84" s="106"/>
      <c r="AR84" s="106"/>
      <c r="AS84" s="106"/>
      <c r="AT84" s="106"/>
      <c r="AU84" s="106"/>
      <c r="AV84" s="106"/>
      <c r="AW84" s="106"/>
      <c r="AX84" s="106"/>
      <c r="AY84" s="106"/>
      <c r="AZ84" s="106"/>
      <c r="BA84" s="106"/>
      <c r="BB84" s="106"/>
      <c r="BC84" s="106"/>
      <c r="BD84" s="106"/>
      <c r="BE84" s="106"/>
      <c r="BF84" s="106"/>
      <c r="BG84" s="106"/>
      <c r="BH84" s="106"/>
      <c r="BI84" s="106"/>
      <c r="BJ84" s="106"/>
      <c r="BK84" s="106"/>
      <c r="BL84" s="106"/>
      <c r="BM84" s="106"/>
      <c r="BN84" s="106"/>
      <c r="BO84" s="106"/>
      <c r="BP84" s="106"/>
      <c r="BQ84" s="106"/>
      <c r="BR84" s="106"/>
      <c r="BS84" s="106"/>
      <c r="BT84" s="106"/>
      <c r="BU84" s="106"/>
      <c r="BV84" s="106"/>
      <c r="BW84" s="106"/>
      <c r="BX84" s="106"/>
      <c r="BY84" s="106"/>
      <c r="BZ84" s="106"/>
      <c r="CA84" s="106"/>
      <c r="CB84" s="106"/>
      <c r="CC84" s="71"/>
    </row>
    <row r="85" spans="2:81" ht="4.95" customHeight="1" x14ac:dyDescent="0.3">
      <c r="F85" s="2"/>
      <c r="O85" s="4"/>
      <c r="R85" s="2"/>
      <c r="S85" s="2"/>
      <c r="T85" s="4"/>
      <c r="W85" s="4"/>
      <c r="Y85" s="7"/>
      <c r="Z85" s="7"/>
      <c r="AJ85" s="7"/>
      <c r="AK85" s="2"/>
      <c r="AO85" s="2"/>
      <c r="AP85" s="31"/>
      <c r="AQ85" s="106"/>
      <c r="AR85" s="106"/>
      <c r="AS85" s="106"/>
      <c r="AT85" s="106"/>
      <c r="AU85" s="106"/>
      <c r="AV85" s="106"/>
      <c r="AW85" s="106"/>
      <c r="AX85" s="106"/>
      <c r="AY85" s="106"/>
      <c r="AZ85" s="106"/>
      <c r="BA85" s="106"/>
      <c r="BB85" s="106"/>
      <c r="BC85" s="106"/>
      <c r="BD85" s="106"/>
      <c r="BE85" s="106"/>
      <c r="BF85" s="106"/>
      <c r="BG85" s="106"/>
      <c r="BH85" s="106"/>
      <c r="BI85" s="106"/>
      <c r="BJ85" s="106"/>
      <c r="BK85" s="106"/>
      <c r="BL85" s="106"/>
      <c r="BM85" s="106"/>
      <c r="BN85" s="106"/>
      <c r="BO85" s="106"/>
      <c r="BP85" s="106"/>
      <c r="BQ85" s="106"/>
      <c r="BR85" s="106"/>
      <c r="BS85" s="106"/>
      <c r="BT85" s="106"/>
      <c r="BU85" s="106"/>
      <c r="BV85" s="106"/>
      <c r="BW85" s="106"/>
      <c r="BX85" s="106"/>
      <c r="BY85" s="106"/>
      <c r="BZ85" s="106"/>
      <c r="CA85" s="106"/>
      <c r="CB85" s="106"/>
      <c r="CC85" s="71"/>
    </row>
    <row r="86" spans="2:81" ht="15" customHeight="1" x14ac:dyDescent="0.3">
      <c r="B86" s="35" t="s">
        <v>201</v>
      </c>
      <c r="F86" s="2"/>
      <c r="AE86" s="43" t="s">
        <v>349</v>
      </c>
      <c r="AJ86" s="7"/>
      <c r="AK86" s="2"/>
      <c r="AO86" s="2"/>
      <c r="AP86" s="31"/>
      <c r="AQ86" s="106"/>
      <c r="AR86" s="106"/>
      <c r="AS86" s="106"/>
      <c r="AT86" s="106"/>
      <c r="AU86" s="106"/>
      <c r="AV86" s="106"/>
      <c r="AW86" s="106"/>
      <c r="AX86" s="106"/>
      <c r="AY86" s="106"/>
      <c r="AZ86" s="106"/>
      <c r="BA86" s="106"/>
      <c r="BB86" s="106"/>
      <c r="BC86" s="106"/>
      <c r="BD86" s="106"/>
      <c r="BE86" s="106"/>
      <c r="BF86" s="106"/>
      <c r="BG86" s="106"/>
      <c r="BH86" s="106"/>
      <c r="BI86" s="106"/>
      <c r="BJ86" s="106"/>
      <c r="BK86" s="106"/>
      <c r="BL86" s="106"/>
      <c r="BM86" s="106"/>
      <c r="BN86" s="106"/>
      <c r="BO86" s="106"/>
      <c r="BP86" s="106"/>
      <c r="BQ86" s="106"/>
      <c r="BR86" s="106"/>
      <c r="BS86" s="106"/>
      <c r="BT86" s="106"/>
      <c r="BU86" s="106"/>
      <c r="BV86" s="106"/>
      <c r="BW86" s="106"/>
      <c r="BX86" s="106"/>
      <c r="BY86" s="106"/>
      <c r="BZ86" s="106"/>
      <c r="CA86" s="106"/>
      <c r="CB86" s="106"/>
      <c r="CC86" s="71"/>
    </row>
    <row r="87" spans="2:81" ht="15" customHeight="1" x14ac:dyDescent="0.3">
      <c r="F87" s="2" t="s">
        <v>131</v>
      </c>
      <c r="G87" s="138"/>
      <c r="H87" s="138"/>
      <c r="I87" s="138"/>
      <c r="J87" s="138"/>
      <c r="K87" s="81"/>
      <c r="L87" s="81"/>
      <c r="M87" s="81"/>
      <c r="N87" s="2" t="s">
        <v>132</v>
      </c>
      <c r="O87" s="138"/>
      <c r="P87" s="138"/>
      <c r="Q87" s="138"/>
      <c r="Y87" s="7"/>
      <c r="Z87" s="7"/>
      <c r="AE87" s="2" t="s">
        <v>350</v>
      </c>
      <c r="AF87" s="134"/>
      <c r="AG87" s="134"/>
      <c r="AH87" s="134"/>
      <c r="AI87" s="35" t="s">
        <v>348</v>
      </c>
      <c r="AJ87" s="121"/>
      <c r="AM87" s="115">
        <f>IF(ISBLANK(AF87),1,2)</f>
        <v>1</v>
      </c>
      <c r="AO87" s="2"/>
      <c r="AP87" s="31"/>
      <c r="AQ87" s="106"/>
      <c r="AR87" s="106"/>
      <c r="AS87" s="106"/>
      <c r="AT87" s="106"/>
      <c r="AU87" s="106"/>
      <c r="AV87" s="106"/>
      <c r="AW87" s="106"/>
      <c r="AX87" s="106"/>
      <c r="AY87" s="106"/>
      <c r="AZ87" s="106"/>
      <c r="BA87" s="106"/>
      <c r="BB87" s="106"/>
      <c r="BC87" s="106"/>
      <c r="BD87" s="106"/>
      <c r="BE87" s="106"/>
      <c r="BF87" s="106"/>
      <c r="BG87" s="106"/>
      <c r="BH87" s="106"/>
      <c r="BI87" s="106"/>
      <c r="BJ87" s="106"/>
      <c r="BK87" s="106"/>
      <c r="BL87" s="106"/>
      <c r="BM87" s="106"/>
      <c r="BN87" s="106"/>
      <c r="BO87" s="106"/>
      <c r="BP87" s="106"/>
      <c r="BQ87" s="106"/>
      <c r="BR87" s="106"/>
      <c r="BS87" s="106"/>
      <c r="BT87" s="106"/>
      <c r="BU87" s="106"/>
      <c r="BV87" s="106"/>
      <c r="BW87" s="106"/>
      <c r="BX87" s="106"/>
      <c r="BY87" s="106"/>
      <c r="BZ87" s="106"/>
      <c r="CA87" s="106"/>
      <c r="CB87" s="106"/>
      <c r="CC87" s="71"/>
    </row>
    <row r="88" spans="2:81" ht="15" customHeight="1" x14ac:dyDescent="0.3">
      <c r="F88" s="2" t="s">
        <v>130</v>
      </c>
      <c r="G88" s="135"/>
      <c r="H88" s="135"/>
      <c r="I88" s="135"/>
      <c r="J88" s="35" t="s">
        <v>37</v>
      </c>
      <c r="L88" s="38"/>
      <c r="Y88" s="7"/>
      <c r="Z88" s="7"/>
      <c r="AC88" s="7"/>
      <c r="AF88" s="121"/>
      <c r="AG88" s="121"/>
      <c r="AH88" s="121"/>
      <c r="AI88" s="121"/>
      <c r="AJ88" s="121"/>
      <c r="AL88" s="115">
        <f>IF(ISBLANK(G88),1,2)</f>
        <v>1</v>
      </c>
      <c r="AO88" s="2"/>
      <c r="AP88" s="31"/>
      <c r="AQ88" s="106"/>
      <c r="AR88" s="106"/>
      <c r="AS88" s="106"/>
      <c r="AT88" s="106"/>
      <c r="AU88" s="106"/>
      <c r="AV88" s="106"/>
      <c r="AW88" s="106"/>
      <c r="AX88" s="106"/>
      <c r="AY88" s="106"/>
      <c r="AZ88" s="106"/>
      <c r="BA88" s="106"/>
      <c r="BB88" s="106"/>
      <c r="BC88" s="106"/>
      <c r="BD88" s="106"/>
      <c r="BE88" s="106"/>
      <c r="BF88" s="106"/>
      <c r="BG88" s="106"/>
      <c r="BH88" s="106"/>
      <c r="BI88" s="106"/>
      <c r="BJ88" s="106"/>
      <c r="BK88" s="106"/>
      <c r="BL88" s="106"/>
      <c r="BM88" s="106"/>
      <c r="BN88" s="106"/>
      <c r="BO88" s="106"/>
      <c r="BP88" s="106"/>
      <c r="BQ88" s="106"/>
      <c r="BR88" s="106"/>
      <c r="BS88" s="106"/>
      <c r="BT88" s="106"/>
      <c r="BU88" s="106"/>
      <c r="BV88" s="106"/>
      <c r="BW88" s="106"/>
      <c r="BX88" s="106"/>
      <c r="BY88" s="106"/>
      <c r="BZ88" s="106"/>
      <c r="CA88" s="106"/>
      <c r="CB88" s="106"/>
      <c r="CC88" s="71"/>
    </row>
    <row r="89" spans="2:81" ht="15" customHeight="1" x14ac:dyDescent="0.3">
      <c r="F89" s="2" t="s">
        <v>129</v>
      </c>
      <c r="G89" s="135"/>
      <c r="H89" s="135"/>
      <c r="I89" s="135"/>
      <c r="J89" s="35" t="s">
        <v>37</v>
      </c>
      <c r="L89" s="38"/>
      <c r="N89" s="2" t="s">
        <v>38</v>
      </c>
      <c r="O89" s="134"/>
      <c r="P89" s="134"/>
      <c r="Q89" s="134"/>
      <c r="R89" s="35" t="s">
        <v>37</v>
      </c>
      <c r="Y89" s="7"/>
      <c r="Z89" s="7"/>
      <c r="AB89" s="7"/>
      <c r="AC89" s="7"/>
      <c r="AD89" s="7"/>
      <c r="AL89" s="115">
        <f>IF(AND(ISBLANK(G89),ISBLANK(O89)),1,2)</f>
        <v>1</v>
      </c>
      <c r="AO89" s="2"/>
      <c r="AP89" s="31"/>
      <c r="AQ89" s="106"/>
      <c r="AR89" s="106"/>
      <c r="AS89" s="106"/>
      <c r="AT89" s="106"/>
      <c r="AU89" s="106"/>
      <c r="AV89" s="106"/>
      <c r="AW89" s="106"/>
      <c r="AX89" s="106"/>
      <c r="AY89" s="106"/>
      <c r="AZ89" s="106"/>
      <c r="BA89" s="106"/>
      <c r="BB89" s="106"/>
      <c r="BC89" s="106"/>
      <c r="BD89" s="106"/>
      <c r="BE89" s="106"/>
      <c r="BF89" s="106"/>
      <c r="BG89" s="106"/>
      <c r="BH89" s="106"/>
      <c r="BI89" s="106"/>
      <c r="BJ89" s="106"/>
      <c r="BK89" s="106"/>
      <c r="BL89" s="106"/>
      <c r="BM89" s="106"/>
      <c r="BN89" s="106"/>
      <c r="BO89" s="106"/>
      <c r="BP89" s="106"/>
      <c r="BQ89" s="106"/>
      <c r="BR89" s="106"/>
      <c r="BS89" s="106"/>
      <c r="BT89" s="106"/>
      <c r="BU89" s="106"/>
      <c r="BV89" s="106"/>
      <c r="BW89" s="106"/>
      <c r="BX89" s="106"/>
      <c r="BY89" s="106"/>
      <c r="BZ89" s="106"/>
      <c r="CA89" s="106"/>
      <c r="CB89" s="106"/>
      <c r="CC89" s="71"/>
    </row>
    <row r="90" spans="2:81" ht="15" customHeight="1" x14ac:dyDescent="0.3">
      <c r="F90" s="2" t="s">
        <v>347</v>
      </c>
      <c r="G90" s="135"/>
      <c r="H90" s="135"/>
      <c r="I90" s="135"/>
      <c r="J90" s="35" t="s">
        <v>37</v>
      </c>
      <c r="L90" s="38"/>
      <c r="N90" s="2" t="s">
        <v>346</v>
      </c>
      <c r="O90" s="135"/>
      <c r="P90" s="135"/>
      <c r="Q90" s="135"/>
      <c r="R90" s="35" t="s">
        <v>37</v>
      </c>
      <c r="Y90" s="7"/>
      <c r="Z90" s="7"/>
      <c r="AB90" s="7"/>
      <c r="AC90" s="7"/>
      <c r="AD90" s="7"/>
      <c r="AJ90" s="7"/>
      <c r="AO90" s="2"/>
      <c r="AP90" s="31"/>
      <c r="AQ90" s="106"/>
      <c r="AR90" s="106"/>
      <c r="AS90" s="106"/>
      <c r="AT90" s="106"/>
      <c r="AU90" s="106"/>
      <c r="AV90" s="106"/>
      <c r="AW90" s="106"/>
      <c r="AX90" s="106"/>
      <c r="AY90" s="106"/>
      <c r="AZ90" s="106"/>
      <c r="BA90" s="106"/>
      <c r="BB90" s="106"/>
      <c r="BC90" s="106"/>
      <c r="BD90" s="106"/>
      <c r="BE90" s="106"/>
      <c r="BF90" s="106"/>
      <c r="BG90" s="106"/>
      <c r="BH90" s="106"/>
      <c r="BI90" s="106"/>
      <c r="BJ90" s="106"/>
      <c r="BK90" s="106"/>
      <c r="BL90" s="106"/>
      <c r="BM90" s="106"/>
      <c r="BN90" s="106"/>
      <c r="BO90" s="106"/>
      <c r="BP90" s="106"/>
      <c r="BQ90" s="106"/>
      <c r="BR90" s="106"/>
      <c r="BS90" s="106"/>
      <c r="BT90" s="106"/>
      <c r="BU90" s="106"/>
      <c r="BV90" s="106"/>
      <c r="BW90" s="106"/>
      <c r="BX90" s="106"/>
      <c r="BY90" s="106"/>
      <c r="BZ90" s="106"/>
      <c r="CA90" s="106"/>
      <c r="CB90" s="106"/>
      <c r="CC90" s="71"/>
    </row>
    <row r="91" spans="2:81" ht="4.95" customHeight="1" x14ac:dyDescent="0.3">
      <c r="Y91" s="7"/>
      <c r="Z91" s="7"/>
      <c r="AB91" s="7"/>
      <c r="AC91" s="7"/>
      <c r="AD91" s="7"/>
      <c r="AJ91" s="7"/>
      <c r="AO91" s="2"/>
      <c r="AP91" s="31"/>
      <c r="AQ91" s="106"/>
      <c r="AR91" s="106"/>
      <c r="AS91" s="106"/>
      <c r="AT91" s="106"/>
      <c r="AU91" s="106"/>
      <c r="AV91" s="106"/>
      <c r="AW91" s="106"/>
      <c r="AX91" s="106"/>
      <c r="AY91" s="106"/>
      <c r="AZ91" s="106"/>
      <c r="BA91" s="106"/>
      <c r="BB91" s="106"/>
      <c r="BC91" s="106"/>
      <c r="BD91" s="106"/>
      <c r="BE91" s="106"/>
      <c r="BF91" s="106"/>
      <c r="BG91" s="106"/>
      <c r="BH91" s="106"/>
      <c r="BI91" s="106"/>
      <c r="BJ91" s="106"/>
      <c r="BK91" s="106"/>
      <c r="BL91" s="106"/>
      <c r="BM91" s="106"/>
      <c r="BN91" s="106"/>
      <c r="BO91" s="106"/>
      <c r="BP91" s="106"/>
      <c r="BQ91" s="106"/>
      <c r="BR91" s="106"/>
      <c r="BS91" s="106"/>
      <c r="BT91" s="106"/>
      <c r="BU91" s="106"/>
      <c r="BV91" s="106"/>
      <c r="BW91" s="106"/>
      <c r="BX91" s="106"/>
      <c r="BY91" s="106"/>
      <c r="BZ91" s="106"/>
      <c r="CA91" s="106"/>
      <c r="CB91" s="106"/>
      <c r="CC91" s="71"/>
    </row>
    <row r="92" spans="2:81" ht="15" customHeight="1" x14ac:dyDescent="0.3">
      <c r="G92" s="137" t="s">
        <v>28</v>
      </c>
      <c r="H92" s="137"/>
      <c r="I92" s="137"/>
      <c r="J92" s="38"/>
      <c r="K92" s="137" t="s">
        <v>175</v>
      </c>
      <c r="L92" s="137"/>
      <c r="M92" s="137"/>
      <c r="N92" s="137"/>
      <c r="P92" s="137" t="s">
        <v>35</v>
      </c>
      <c r="Q92" s="137"/>
      <c r="R92" s="137"/>
      <c r="S92" s="137"/>
      <c r="Y92" s="7"/>
      <c r="Z92" s="7"/>
      <c r="AB92" s="7"/>
      <c r="AC92" s="7"/>
      <c r="AD92" s="7"/>
      <c r="AO92" s="2"/>
      <c r="AP92" s="31"/>
      <c r="AQ92" s="106"/>
      <c r="AR92" s="106"/>
      <c r="AS92" s="106"/>
      <c r="AT92" s="106"/>
      <c r="AU92" s="106"/>
      <c r="AV92" s="106"/>
      <c r="AW92" s="106"/>
      <c r="AX92" s="106"/>
      <c r="AY92" s="106"/>
      <c r="AZ92" s="106"/>
      <c r="BA92" s="106"/>
      <c r="BB92" s="106"/>
      <c r="BC92" s="106"/>
      <c r="BD92" s="106"/>
      <c r="BE92" s="106"/>
      <c r="BF92" s="106"/>
      <c r="BG92" s="106"/>
      <c r="BH92" s="106"/>
      <c r="BI92" s="106"/>
      <c r="BJ92" s="106"/>
      <c r="BK92" s="106"/>
      <c r="BL92" s="106"/>
      <c r="BM92" s="106"/>
      <c r="BN92" s="106"/>
      <c r="BO92" s="106"/>
      <c r="BP92" s="106"/>
      <c r="BQ92" s="106"/>
      <c r="BR92" s="106"/>
      <c r="BS92" s="106"/>
      <c r="BT92" s="106"/>
      <c r="BU92" s="106"/>
      <c r="BV92" s="106"/>
      <c r="BW92" s="106"/>
      <c r="BX92" s="106"/>
      <c r="BY92" s="106"/>
      <c r="BZ92" s="106"/>
      <c r="CA92" s="106"/>
      <c r="CB92" s="106"/>
      <c r="CC92" s="71"/>
    </row>
    <row r="93" spans="2:81" ht="15" customHeight="1" x14ac:dyDescent="0.3">
      <c r="F93" s="2" t="s">
        <v>128</v>
      </c>
      <c r="G93" s="138"/>
      <c r="H93" s="138"/>
      <c r="I93" s="138"/>
      <c r="J93" s="38"/>
      <c r="K93" s="134"/>
      <c r="L93" s="134"/>
      <c r="M93" s="134"/>
      <c r="N93" s="35" t="s">
        <v>36</v>
      </c>
      <c r="P93" s="134"/>
      <c r="Q93" s="134"/>
      <c r="R93" s="134"/>
      <c r="S93" s="35" t="s">
        <v>37</v>
      </c>
      <c r="AC93" s="7"/>
      <c r="AL93" s="115">
        <f>IF(ISBLANK(G93),1,2)</f>
        <v>1</v>
      </c>
      <c r="AO93" s="2"/>
      <c r="AP93" s="31"/>
      <c r="AQ93" s="106"/>
      <c r="AR93" s="106"/>
      <c r="AS93" s="106"/>
      <c r="AT93" s="106"/>
      <c r="AU93" s="106"/>
      <c r="AV93" s="106"/>
      <c r="AW93" s="106"/>
      <c r="AX93" s="106"/>
      <c r="AY93" s="106"/>
      <c r="AZ93" s="106"/>
      <c r="BA93" s="106"/>
      <c r="BB93" s="106"/>
      <c r="BC93" s="106"/>
      <c r="BD93" s="106"/>
      <c r="BE93" s="106"/>
      <c r="BF93" s="106"/>
      <c r="BG93" s="106"/>
      <c r="BH93" s="106"/>
      <c r="BI93" s="106"/>
      <c r="BJ93" s="106"/>
      <c r="BK93" s="106"/>
      <c r="BL93" s="106"/>
      <c r="BM93" s="106"/>
      <c r="BN93" s="106"/>
      <c r="BO93" s="106"/>
      <c r="BP93" s="106"/>
      <c r="BQ93" s="106"/>
      <c r="BR93" s="106"/>
      <c r="BS93" s="106"/>
      <c r="BT93" s="106"/>
      <c r="BU93" s="106"/>
      <c r="BV93" s="106"/>
      <c r="BW93" s="106"/>
      <c r="BX93" s="106"/>
      <c r="BY93" s="106"/>
      <c r="BZ93" s="106"/>
      <c r="CA93" s="106"/>
      <c r="CB93" s="106"/>
      <c r="CC93" s="71"/>
    </row>
    <row r="94" spans="2:81" ht="15" customHeight="1" x14ac:dyDescent="0.3">
      <c r="F94" s="2" t="s">
        <v>205</v>
      </c>
      <c r="G94" s="142"/>
      <c r="H94" s="142"/>
      <c r="I94" s="142"/>
      <c r="J94" s="38"/>
      <c r="K94" s="135"/>
      <c r="L94" s="135"/>
      <c r="M94" s="135"/>
      <c r="N94" s="35" t="s">
        <v>36</v>
      </c>
      <c r="P94" s="135"/>
      <c r="Q94" s="135"/>
      <c r="R94" s="135"/>
      <c r="S94" s="35" t="s">
        <v>37</v>
      </c>
      <c r="AL94" s="115">
        <f>IF(ISBLANK(G94),1,2)</f>
        <v>1</v>
      </c>
      <c r="AO94" s="2"/>
      <c r="AP94" s="31"/>
      <c r="AQ94" s="106"/>
      <c r="AR94" s="106"/>
      <c r="AS94" s="106"/>
      <c r="AT94" s="106"/>
      <c r="AU94" s="106"/>
      <c r="AV94" s="106"/>
      <c r="AW94" s="106"/>
      <c r="AX94" s="106"/>
      <c r="AY94" s="106"/>
      <c r="AZ94" s="106"/>
      <c r="BA94" s="106"/>
      <c r="BB94" s="106"/>
      <c r="BC94" s="106"/>
      <c r="BD94" s="106"/>
      <c r="BE94" s="106"/>
      <c r="BF94" s="106"/>
      <c r="BG94" s="106"/>
      <c r="BH94" s="106"/>
      <c r="BI94" s="106"/>
      <c r="BJ94" s="106"/>
      <c r="BK94" s="106"/>
      <c r="BL94" s="106"/>
      <c r="BM94" s="106"/>
      <c r="BN94" s="106"/>
      <c r="BO94" s="106"/>
      <c r="BP94" s="106"/>
      <c r="BQ94" s="106"/>
      <c r="BR94" s="106"/>
      <c r="BS94" s="106"/>
      <c r="BT94" s="106"/>
      <c r="BU94" s="106"/>
      <c r="BV94" s="106"/>
      <c r="BW94" s="106"/>
      <c r="BX94" s="106"/>
      <c r="BY94" s="106"/>
      <c r="BZ94" s="106"/>
      <c r="CA94" s="106"/>
      <c r="CB94" s="106"/>
      <c r="CC94" s="71"/>
    </row>
    <row r="95" spans="2:81" ht="15" customHeight="1" x14ac:dyDescent="0.3">
      <c r="F95" s="2" t="s">
        <v>206</v>
      </c>
      <c r="G95" s="142"/>
      <c r="H95" s="142"/>
      <c r="I95" s="142"/>
      <c r="J95" s="38"/>
      <c r="K95" s="135"/>
      <c r="L95" s="135"/>
      <c r="M95" s="135"/>
      <c r="N95" s="35" t="s">
        <v>36</v>
      </c>
      <c r="P95" s="135"/>
      <c r="Q95" s="135"/>
      <c r="R95" s="135"/>
      <c r="S95" s="35" t="s">
        <v>37</v>
      </c>
      <c r="X95" s="128"/>
      <c r="Z95" s="121"/>
      <c r="AA95" s="121"/>
      <c r="AB95" s="121"/>
      <c r="AC95" s="121"/>
      <c r="AD95" s="121"/>
      <c r="AE95" s="121"/>
      <c r="AF95" s="121"/>
      <c r="AL95" s="115">
        <f>IF(ISBLANK(G95),1,2)</f>
        <v>1</v>
      </c>
      <c r="AO95" s="2"/>
      <c r="AP95" s="31"/>
      <c r="AQ95" s="106"/>
      <c r="AR95" s="106"/>
      <c r="AS95" s="106"/>
      <c r="AT95" s="106"/>
      <c r="AU95" s="106"/>
      <c r="AV95" s="106"/>
      <c r="AW95" s="106"/>
      <c r="AX95" s="106"/>
      <c r="AY95" s="106"/>
      <c r="AZ95" s="106"/>
      <c r="BA95" s="106"/>
      <c r="BB95" s="106"/>
      <c r="BC95" s="106"/>
      <c r="BD95" s="106"/>
      <c r="BE95" s="106"/>
      <c r="BF95" s="106"/>
      <c r="BG95" s="106"/>
      <c r="BH95" s="106"/>
      <c r="BI95" s="106"/>
      <c r="BJ95" s="106"/>
      <c r="BK95" s="106"/>
      <c r="BL95" s="106"/>
      <c r="BM95" s="106"/>
      <c r="BN95" s="106"/>
      <c r="BO95" s="106"/>
      <c r="BP95" s="106"/>
      <c r="BQ95" s="106"/>
      <c r="BR95" s="106"/>
      <c r="BS95" s="106"/>
      <c r="BT95" s="106"/>
      <c r="BU95" s="106"/>
      <c r="BV95" s="106"/>
      <c r="BW95" s="106"/>
      <c r="BX95" s="106"/>
      <c r="BY95" s="106"/>
      <c r="BZ95" s="106"/>
      <c r="CA95" s="106"/>
      <c r="CB95" s="106"/>
      <c r="CC95" s="71"/>
    </row>
    <row r="96" spans="2:81" ht="15" customHeight="1" x14ac:dyDescent="0.3">
      <c r="F96" s="2" t="s">
        <v>207</v>
      </c>
      <c r="G96" s="142"/>
      <c r="H96" s="142"/>
      <c r="I96" s="142"/>
      <c r="J96" s="38"/>
      <c r="K96" s="135"/>
      <c r="L96" s="135"/>
      <c r="M96" s="135"/>
      <c r="N96" s="35" t="s">
        <v>36</v>
      </c>
      <c r="P96" s="135"/>
      <c r="Q96" s="135"/>
      <c r="R96" s="135"/>
      <c r="S96" s="35" t="s">
        <v>37</v>
      </c>
      <c r="W96" s="128"/>
      <c r="X96" s="128"/>
      <c r="Y96" s="121"/>
      <c r="Z96" s="121"/>
      <c r="AA96" s="121"/>
      <c r="AB96" s="121"/>
      <c r="AC96" s="121"/>
      <c r="AD96" s="121"/>
      <c r="AE96" s="121"/>
      <c r="AL96" s="115">
        <f>IF(ISBLANK(G96),1,2)</f>
        <v>1</v>
      </c>
      <c r="AO96" s="2"/>
      <c r="AP96" s="31"/>
      <c r="AQ96" s="106"/>
      <c r="AR96" s="106"/>
      <c r="AS96" s="106"/>
      <c r="AT96" s="106"/>
      <c r="AU96" s="106"/>
      <c r="AV96" s="106"/>
      <c r="AW96" s="106"/>
      <c r="AX96" s="106"/>
      <c r="AY96" s="106"/>
      <c r="AZ96" s="106"/>
      <c r="BA96" s="106"/>
      <c r="BB96" s="106"/>
      <c r="BC96" s="106"/>
      <c r="BD96" s="106"/>
      <c r="BE96" s="106"/>
      <c r="BF96" s="106"/>
      <c r="BG96" s="106"/>
      <c r="BH96" s="106"/>
      <c r="BI96" s="106"/>
      <c r="BJ96" s="106"/>
      <c r="BK96" s="106"/>
      <c r="BL96" s="106"/>
      <c r="BM96" s="106"/>
      <c r="BN96" s="106"/>
      <c r="BO96" s="106"/>
      <c r="BP96" s="106"/>
      <c r="BQ96" s="106"/>
      <c r="BR96" s="106"/>
      <c r="BS96" s="106"/>
      <c r="BT96" s="106"/>
      <c r="BU96" s="106"/>
      <c r="BV96" s="106"/>
      <c r="BW96" s="106"/>
      <c r="BX96" s="106"/>
      <c r="BY96" s="106"/>
      <c r="BZ96" s="106"/>
      <c r="CA96" s="106"/>
      <c r="CB96" s="106"/>
      <c r="CC96" s="71"/>
    </row>
    <row r="97" spans="2:81" ht="15" customHeight="1" x14ac:dyDescent="0.3">
      <c r="F97" s="2" t="s">
        <v>208</v>
      </c>
      <c r="G97" s="142"/>
      <c r="H97" s="142"/>
      <c r="I97" s="142"/>
      <c r="J97" s="38"/>
      <c r="K97" s="135"/>
      <c r="L97" s="135"/>
      <c r="M97" s="135"/>
      <c r="N97" s="35" t="s">
        <v>36</v>
      </c>
      <c r="P97" s="135"/>
      <c r="Q97" s="135"/>
      <c r="R97" s="135"/>
      <c r="S97" s="35" t="s">
        <v>37</v>
      </c>
      <c r="AL97" s="115">
        <f>IF(ISBLANK(G97),1,2)</f>
        <v>1</v>
      </c>
      <c r="AO97" s="2"/>
      <c r="AP97" s="31"/>
      <c r="AQ97" s="106"/>
      <c r="AR97" s="106"/>
      <c r="AS97" s="106"/>
      <c r="AT97" s="106"/>
      <c r="AU97" s="106"/>
      <c r="AV97" s="106"/>
      <c r="AW97" s="106"/>
      <c r="AX97" s="106"/>
      <c r="AY97" s="106"/>
      <c r="AZ97" s="106"/>
      <c r="BA97" s="106"/>
      <c r="BB97" s="106"/>
      <c r="BC97" s="106"/>
      <c r="BD97" s="106"/>
      <c r="BE97" s="106"/>
      <c r="BF97" s="106"/>
      <c r="BG97" s="106"/>
      <c r="BH97" s="106"/>
      <c r="BI97" s="106"/>
      <c r="BJ97" s="106"/>
      <c r="BK97" s="106"/>
      <c r="BL97" s="106"/>
      <c r="BM97" s="106"/>
      <c r="BN97" s="106"/>
      <c r="BO97" s="106"/>
      <c r="BP97" s="106"/>
      <c r="BQ97" s="106"/>
      <c r="BR97" s="106"/>
      <c r="BS97" s="106"/>
      <c r="BT97" s="106"/>
      <c r="BU97" s="106"/>
      <c r="BV97" s="106"/>
      <c r="BW97" s="106"/>
      <c r="BX97" s="106"/>
      <c r="BY97" s="106"/>
      <c r="BZ97" s="106"/>
      <c r="CA97" s="106"/>
      <c r="CB97" s="106"/>
      <c r="CC97" s="71"/>
    </row>
    <row r="98" spans="2:81" ht="15" customHeight="1" x14ac:dyDescent="0.3">
      <c r="F98" s="2"/>
      <c r="G98" s="7"/>
      <c r="H98" s="7"/>
      <c r="I98" s="7"/>
      <c r="J98" s="7"/>
      <c r="K98" s="38"/>
      <c r="L98" s="37"/>
      <c r="M98" s="37"/>
      <c r="N98" s="37"/>
      <c r="Q98" s="37"/>
      <c r="R98" s="37"/>
      <c r="S98" s="37"/>
      <c r="AO98" s="2"/>
      <c r="AP98" s="31"/>
      <c r="AQ98" s="106"/>
      <c r="AR98" s="106"/>
      <c r="AS98" s="106"/>
      <c r="AT98" s="106"/>
      <c r="AU98" s="106"/>
      <c r="AV98" s="106"/>
      <c r="AW98" s="106"/>
      <c r="AX98" s="106"/>
      <c r="AY98" s="106"/>
      <c r="AZ98" s="106"/>
      <c r="BA98" s="106"/>
      <c r="BB98" s="106"/>
      <c r="BC98" s="106"/>
      <c r="BD98" s="106"/>
      <c r="BE98" s="106"/>
      <c r="BF98" s="106"/>
      <c r="BG98" s="106"/>
      <c r="BH98" s="106"/>
      <c r="BI98" s="106"/>
      <c r="BJ98" s="106"/>
      <c r="BK98" s="106"/>
      <c r="BL98" s="106"/>
      <c r="BM98" s="106"/>
      <c r="BN98" s="106"/>
      <c r="BO98" s="106"/>
      <c r="BP98" s="106"/>
      <c r="BQ98" s="106"/>
      <c r="BR98" s="106"/>
      <c r="BS98" s="106"/>
      <c r="BT98" s="106"/>
      <c r="BU98" s="106"/>
      <c r="BV98" s="106"/>
      <c r="BW98" s="106"/>
      <c r="BX98" s="106"/>
      <c r="BY98" s="106"/>
      <c r="BZ98" s="106"/>
      <c r="CA98" s="106"/>
      <c r="CB98" s="106"/>
      <c r="CC98" s="71"/>
    </row>
    <row r="99" spans="2:81" ht="15" customHeight="1" x14ac:dyDescent="0.3">
      <c r="B99" s="1" t="s">
        <v>14</v>
      </c>
      <c r="N99" s="39" t="s">
        <v>40</v>
      </c>
      <c r="O99" s="158"/>
      <c r="P99" s="158"/>
      <c r="Q99" s="158"/>
      <c r="R99" s="158"/>
      <c r="V99" s="2" t="s">
        <v>41</v>
      </c>
      <c r="W99" s="159"/>
      <c r="X99" s="159"/>
      <c r="Y99" s="159"/>
      <c r="Z99" s="159"/>
      <c r="AL99" s="115">
        <f>IF(ISBLANK(O99),0,1)</f>
        <v>0</v>
      </c>
      <c r="AM99" s="9" t="s">
        <v>300</v>
      </c>
      <c r="AO99" s="2"/>
      <c r="AP99" s="31"/>
      <c r="AQ99" s="106"/>
      <c r="AR99" s="106"/>
      <c r="AS99" s="106"/>
      <c r="AT99" s="106"/>
      <c r="AU99" s="106"/>
      <c r="AV99" s="106"/>
      <c r="AW99" s="106"/>
      <c r="AX99" s="106"/>
      <c r="AY99" s="106"/>
      <c r="AZ99" s="106"/>
      <c r="BA99" s="106"/>
      <c r="BB99" s="106"/>
      <c r="BC99" s="106"/>
      <c r="BD99" s="106"/>
      <c r="BE99" s="106"/>
      <c r="BF99" s="106"/>
      <c r="BG99" s="106"/>
      <c r="BH99" s="106"/>
      <c r="BI99" s="106"/>
      <c r="BJ99" s="106"/>
      <c r="BK99" s="106"/>
      <c r="BL99" s="106"/>
      <c r="BM99" s="106"/>
      <c r="BN99" s="106"/>
      <c r="BO99" s="106"/>
      <c r="BP99" s="106"/>
      <c r="BQ99" s="106"/>
      <c r="BR99" s="106"/>
      <c r="BS99" s="106"/>
      <c r="BT99" s="106"/>
      <c r="BU99" s="106"/>
      <c r="BV99" s="106"/>
      <c r="BW99" s="106"/>
      <c r="BX99" s="106"/>
      <c r="BY99" s="106"/>
      <c r="BZ99" s="106"/>
      <c r="CA99" s="106"/>
      <c r="CB99" s="106"/>
    </row>
    <row r="100" spans="2:81" ht="15" customHeight="1" x14ac:dyDescent="0.3">
      <c r="B100" s="1"/>
      <c r="AL100" s="115">
        <f>IF(ISBLANK(W99),0,1)</f>
        <v>0</v>
      </c>
      <c r="AM100" s="9" t="s">
        <v>118</v>
      </c>
      <c r="AO100" s="2"/>
      <c r="AP100" s="31"/>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6"/>
      <c r="BQ100" s="106"/>
      <c r="BR100" s="106"/>
      <c r="BS100" s="106"/>
      <c r="BT100" s="106"/>
      <c r="BU100" s="106"/>
      <c r="BV100" s="106"/>
      <c r="BW100" s="106"/>
      <c r="BX100" s="106"/>
      <c r="BY100" s="106"/>
      <c r="BZ100" s="106"/>
      <c r="CA100" s="106"/>
      <c r="CB100" s="106"/>
      <c r="CC100" s="71"/>
    </row>
    <row r="101" spans="2:81" ht="15" customHeight="1" x14ac:dyDescent="0.3">
      <c r="B101" s="5" t="s">
        <v>19</v>
      </c>
      <c r="AL101" s="115">
        <f>SUM(AL99:AL100)</f>
        <v>0</v>
      </c>
      <c r="AM101" s="9" t="s">
        <v>301</v>
      </c>
    </row>
    <row r="102" spans="2:81" ht="15" customHeight="1" x14ac:dyDescent="0.3">
      <c r="B102" s="149"/>
      <c r="C102" s="150"/>
      <c r="D102" s="150"/>
      <c r="E102" s="150"/>
      <c r="F102" s="150"/>
      <c r="G102" s="150"/>
      <c r="H102" s="150"/>
      <c r="I102" s="150"/>
      <c r="J102" s="150"/>
      <c r="K102" s="150"/>
      <c r="L102" s="150"/>
      <c r="M102" s="150"/>
      <c r="N102" s="150"/>
      <c r="O102" s="150"/>
      <c r="P102" s="150"/>
      <c r="Q102" s="150"/>
      <c r="R102" s="150"/>
      <c r="S102" s="150"/>
      <c r="T102" s="150"/>
      <c r="U102" s="150"/>
      <c r="V102" s="150"/>
      <c r="W102" s="150"/>
      <c r="X102" s="150"/>
      <c r="Y102" s="150"/>
      <c r="Z102" s="150"/>
      <c r="AA102" s="150"/>
      <c r="AB102" s="150"/>
      <c r="AC102" s="150"/>
      <c r="AD102" s="150"/>
      <c r="AE102" s="150"/>
      <c r="AF102" s="150"/>
      <c r="AG102" s="150"/>
      <c r="AH102" s="150"/>
      <c r="AI102" s="150"/>
      <c r="AJ102" s="151"/>
      <c r="AL102" s="115">
        <f>IF(OR(AM72=2,AM74=2),2,1)</f>
        <v>1</v>
      </c>
    </row>
    <row r="103" spans="2:81" ht="15" customHeight="1" x14ac:dyDescent="0.3">
      <c r="B103" s="152"/>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c r="AA103" s="153"/>
      <c r="AB103" s="153"/>
      <c r="AC103" s="153"/>
      <c r="AD103" s="153"/>
      <c r="AE103" s="153"/>
      <c r="AF103" s="153"/>
      <c r="AG103" s="153"/>
      <c r="AH103" s="153"/>
      <c r="AI103" s="153"/>
      <c r="AJ103" s="154"/>
    </row>
    <row r="104" spans="2:81" ht="15" customHeight="1" x14ac:dyDescent="0.3">
      <c r="B104" s="152"/>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c r="AD104" s="153"/>
      <c r="AE104" s="153"/>
      <c r="AF104" s="153"/>
      <c r="AG104" s="153"/>
      <c r="AH104" s="153"/>
      <c r="AI104" s="153"/>
      <c r="AJ104" s="154"/>
    </row>
    <row r="105" spans="2:81" ht="15" customHeight="1" x14ac:dyDescent="0.3">
      <c r="B105" s="152"/>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c r="AG105" s="153"/>
      <c r="AH105" s="153"/>
      <c r="AI105" s="153"/>
      <c r="AJ105" s="154"/>
    </row>
    <row r="106" spans="2:81" ht="15" customHeight="1" x14ac:dyDescent="0.3">
      <c r="B106" s="152"/>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4"/>
    </row>
    <row r="107" spans="2:81" ht="15" customHeight="1" x14ac:dyDescent="0.3">
      <c r="B107" s="152"/>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153"/>
      <c r="AG107" s="153"/>
      <c r="AH107" s="153"/>
      <c r="AI107" s="153"/>
      <c r="AJ107" s="154"/>
    </row>
    <row r="108" spans="2:81" ht="15" customHeight="1" x14ac:dyDescent="0.3">
      <c r="B108" s="155"/>
      <c r="C108" s="156"/>
      <c r="D108" s="156"/>
      <c r="E108" s="156"/>
      <c r="F108" s="156"/>
      <c r="G108" s="156"/>
      <c r="H108" s="156"/>
      <c r="I108" s="156"/>
      <c r="J108" s="156"/>
      <c r="K108" s="156"/>
      <c r="L108" s="156"/>
      <c r="M108" s="156"/>
      <c r="N108" s="156"/>
      <c r="O108" s="156"/>
      <c r="P108" s="156"/>
      <c r="Q108" s="156"/>
      <c r="R108" s="156"/>
      <c r="S108" s="156"/>
      <c r="T108" s="156"/>
      <c r="U108" s="156"/>
      <c r="V108" s="156"/>
      <c r="W108" s="156"/>
      <c r="X108" s="156"/>
      <c r="Y108" s="156"/>
      <c r="Z108" s="156"/>
      <c r="AA108" s="156"/>
      <c r="AB108" s="156"/>
      <c r="AC108" s="156"/>
      <c r="AD108" s="156"/>
      <c r="AE108" s="156"/>
      <c r="AF108" s="156"/>
      <c r="AG108" s="156"/>
      <c r="AH108" s="156"/>
      <c r="AI108" s="156"/>
      <c r="AJ108" s="157"/>
    </row>
    <row r="109" spans="2:81" ht="15" customHeight="1" x14ac:dyDescent="0.3">
      <c r="AK109" s="38"/>
    </row>
    <row r="110" spans="2:81" ht="15" customHeight="1" x14ac:dyDescent="0.3">
      <c r="AK110" s="38"/>
    </row>
    <row r="111" spans="2:81" ht="15" customHeight="1" x14ac:dyDescent="0.3">
      <c r="B111" s="136">
        <f>Tables!$C$13</f>
        <v>45383</v>
      </c>
      <c r="C111" s="136"/>
      <c r="D111" s="136"/>
      <c r="E111" s="136"/>
      <c r="F111" s="136"/>
      <c r="G111" s="136"/>
      <c r="H111" s="136"/>
      <c r="R111" s="137" t="s">
        <v>224</v>
      </c>
      <c r="S111" s="137"/>
      <c r="T111" s="137"/>
      <c r="U111" s="137"/>
      <c r="AK111" s="38"/>
    </row>
    <row r="112" spans="2:81" ht="15" customHeight="1" x14ac:dyDescent="0.3">
      <c r="C112" s="2" t="s">
        <v>1</v>
      </c>
      <c r="D112" s="146">
        <f>IF(ISBLANK($E$15),0,$E$15)</f>
        <v>0</v>
      </c>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42"/>
      <c r="AD112" s="2" t="s">
        <v>17</v>
      </c>
      <c r="AE112" s="141">
        <f>IF(ISBLANK($AE$15),0,$AE$15)</f>
        <v>0</v>
      </c>
      <c r="AF112" s="141"/>
      <c r="AG112" s="141"/>
      <c r="AH112" s="141"/>
      <c r="AI112" s="141"/>
      <c r="AJ112" s="141"/>
    </row>
    <row r="113" spans="2:36" ht="15" customHeight="1" x14ac:dyDescent="0.3">
      <c r="C113" s="43"/>
      <c r="D113" s="43"/>
      <c r="E113" s="43"/>
      <c r="F113" s="43"/>
      <c r="G113" s="43"/>
      <c r="H113" s="43"/>
      <c r="I113" s="43"/>
      <c r="J113" s="2"/>
      <c r="K113" s="2"/>
      <c r="L113" s="2"/>
      <c r="M113" s="2"/>
      <c r="N113" s="43"/>
      <c r="O113" s="42"/>
      <c r="P113" s="42"/>
      <c r="Q113" s="42"/>
      <c r="R113" s="42"/>
      <c r="S113" s="42"/>
      <c r="T113" s="42"/>
      <c r="U113" s="42"/>
      <c r="V113" s="42"/>
      <c r="W113" s="42"/>
      <c r="X113" s="42"/>
      <c r="Y113" s="42"/>
      <c r="Z113" s="42"/>
      <c r="AD113" s="2" t="s">
        <v>29</v>
      </c>
      <c r="AE113" s="140">
        <f>IF(ISBLANK($AE$16),0,$AE$16)</f>
        <v>0</v>
      </c>
      <c r="AF113" s="140"/>
      <c r="AG113" s="140"/>
      <c r="AH113" s="140"/>
      <c r="AI113" s="140"/>
      <c r="AJ113" s="140"/>
    </row>
    <row r="114" spans="2:36" ht="15" customHeight="1" x14ac:dyDescent="0.3">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row>
    <row r="115" spans="2:36" ht="15" customHeight="1" x14ac:dyDescent="0.3">
      <c r="B115" s="1" t="s">
        <v>15</v>
      </c>
      <c r="C115" s="1"/>
      <c r="D115" s="1"/>
      <c r="E115" s="1"/>
      <c r="F115" s="1"/>
      <c r="G115" s="1"/>
      <c r="H115" s="1"/>
      <c r="I115" s="1"/>
    </row>
    <row r="116" spans="2:36" ht="4.95" customHeight="1" x14ac:dyDescent="0.3">
      <c r="B116" s="1"/>
      <c r="C116" s="1"/>
      <c r="D116" s="1"/>
      <c r="E116" s="1"/>
      <c r="F116" s="1"/>
      <c r="G116" s="1"/>
      <c r="H116" s="1"/>
      <c r="I116" s="1"/>
    </row>
    <row r="117" spans="2:36" ht="15" customHeight="1" x14ac:dyDescent="0.3">
      <c r="B117" s="86" t="s">
        <v>257</v>
      </c>
      <c r="C117" s="1"/>
      <c r="D117" s="1"/>
      <c r="E117" s="1"/>
      <c r="F117" s="1"/>
      <c r="G117" s="1"/>
      <c r="H117" s="1"/>
      <c r="I117" s="1"/>
    </row>
    <row r="118" spans="2:36" ht="15" customHeight="1" x14ac:dyDescent="0.3">
      <c r="B118" s="1"/>
      <c r="C118" s="36" t="s">
        <v>83</v>
      </c>
      <c r="D118" s="86" t="str">
        <f>"Is designed in accordance with the latest version of the "&amp;Tables!C23&amp;"'s requirements;"</f>
        <v>Is designed in accordance with the latest version of the City's requirements;</v>
      </c>
      <c r="E118" s="62"/>
      <c r="F118" s="62"/>
      <c r="G118" s="1"/>
      <c r="H118" s="1"/>
      <c r="I118" s="1"/>
    </row>
    <row r="119" spans="2:36" ht="15" customHeight="1" x14ac:dyDescent="0.3">
      <c r="B119" s="1"/>
      <c r="C119" s="36" t="s">
        <v>83</v>
      </c>
      <c r="D119" s="86" t="s">
        <v>258</v>
      </c>
      <c r="E119" s="62"/>
      <c r="F119" s="62"/>
      <c r="G119" s="1"/>
      <c r="H119" s="1"/>
      <c r="I119" s="1"/>
    </row>
    <row r="120" spans="2:36" ht="15" customHeight="1" x14ac:dyDescent="0.3">
      <c r="B120" s="1"/>
      <c r="C120" s="36" t="s">
        <v>83</v>
      </c>
      <c r="D120" s="86" t="s">
        <v>342</v>
      </c>
      <c r="E120" s="86"/>
      <c r="F120" s="86"/>
      <c r="G120" s="1"/>
      <c r="H120" s="1"/>
      <c r="I120" s="1"/>
    </row>
    <row r="121" spans="2:36" ht="15" customHeight="1" x14ac:dyDescent="0.3">
      <c r="B121" s="1"/>
      <c r="C121" s="36"/>
      <c r="D121" s="86" t="s">
        <v>341</v>
      </c>
      <c r="E121" s="86"/>
      <c r="F121" s="86"/>
      <c r="G121" s="1"/>
      <c r="H121" s="1"/>
      <c r="I121" s="1"/>
    </row>
    <row r="122" spans="2:36" ht="15" customHeight="1" x14ac:dyDescent="0.3">
      <c r="B122" s="1"/>
      <c r="C122" s="36" t="s">
        <v>83</v>
      </c>
      <c r="D122" s="86" t="s">
        <v>340</v>
      </c>
      <c r="E122" s="86"/>
      <c r="F122" s="86"/>
      <c r="G122" s="1"/>
      <c r="H122" s="1"/>
      <c r="I122" s="1"/>
    </row>
    <row r="123" spans="2:36" ht="4.95" customHeight="1" x14ac:dyDescent="0.3">
      <c r="B123" s="1"/>
      <c r="C123" s="1"/>
      <c r="D123" s="1"/>
      <c r="E123" s="1"/>
      <c r="F123" s="1"/>
      <c r="G123" s="1"/>
      <c r="H123" s="1"/>
      <c r="I123" s="1"/>
    </row>
    <row r="124" spans="2:36" ht="15" customHeight="1" x14ac:dyDescent="0.3">
      <c r="E124" s="2" t="s">
        <v>154</v>
      </c>
      <c r="F124" s="138"/>
      <c r="G124" s="138"/>
      <c r="H124" s="138"/>
      <c r="I124" s="138"/>
      <c r="J124" s="138"/>
      <c r="K124" s="138"/>
      <c r="L124" s="138"/>
      <c r="M124" s="138"/>
      <c r="N124" s="138"/>
      <c r="O124" s="138"/>
      <c r="P124" s="138"/>
      <c r="Q124" s="138"/>
      <c r="R124" s="138"/>
      <c r="S124" s="138"/>
      <c r="T124" s="138"/>
      <c r="U124" s="138"/>
      <c r="V124" s="138"/>
      <c r="W124" s="138"/>
      <c r="X124" s="138"/>
      <c r="Y124" s="138"/>
      <c r="Z124" s="138"/>
      <c r="AC124" s="2" t="s">
        <v>343</v>
      </c>
      <c r="AD124" s="2"/>
      <c r="AE124" s="2"/>
      <c r="AF124" s="2"/>
    </row>
    <row r="125" spans="2:36" ht="15" customHeight="1" x14ac:dyDescent="0.3">
      <c r="E125" s="2" t="s">
        <v>108</v>
      </c>
      <c r="F125" s="142"/>
      <c r="G125" s="142"/>
      <c r="H125" s="142"/>
      <c r="I125" s="142"/>
      <c r="J125" s="142"/>
      <c r="K125" s="142"/>
      <c r="L125" s="142"/>
      <c r="M125" s="142"/>
      <c r="N125" s="142"/>
      <c r="O125" s="142"/>
      <c r="P125" s="142"/>
      <c r="Q125" s="142"/>
      <c r="R125" s="142"/>
      <c r="S125" s="142"/>
      <c r="T125" s="142"/>
      <c r="U125" s="142"/>
      <c r="V125" s="142"/>
      <c r="W125" s="142"/>
      <c r="X125" s="142"/>
      <c r="Y125" s="142"/>
      <c r="Z125" s="142"/>
    </row>
    <row r="126" spans="2:36" ht="15" customHeight="1" x14ac:dyDescent="0.3">
      <c r="E126" s="2" t="s">
        <v>109</v>
      </c>
      <c r="F126" s="142"/>
      <c r="G126" s="142"/>
      <c r="H126" s="142"/>
      <c r="I126" s="142"/>
      <c r="J126" s="142"/>
      <c r="K126" s="142"/>
      <c r="L126" s="142"/>
      <c r="M126" s="142"/>
      <c r="N126" s="142"/>
      <c r="O126" s="142"/>
      <c r="P126" s="142"/>
      <c r="Q126" s="142"/>
      <c r="R126" s="142"/>
      <c r="S126" s="142"/>
      <c r="T126" s="142"/>
      <c r="U126" s="142"/>
      <c r="V126" s="142"/>
      <c r="W126" s="142"/>
      <c r="X126" s="142"/>
      <c r="Y126" s="142"/>
      <c r="Z126" s="142"/>
    </row>
    <row r="127" spans="2:36" ht="15" customHeight="1" x14ac:dyDescent="0.3">
      <c r="E127" s="2" t="s">
        <v>294</v>
      </c>
      <c r="F127" s="142"/>
      <c r="G127" s="142"/>
      <c r="H127" s="142"/>
      <c r="I127" s="142"/>
      <c r="J127" s="142"/>
      <c r="K127" s="142"/>
      <c r="L127" s="142"/>
      <c r="M127" s="70"/>
      <c r="N127" s="70"/>
      <c r="O127" s="127" t="s">
        <v>112</v>
      </c>
      <c r="P127" s="142"/>
      <c r="Q127" s="142"/>
      <c r="R127" s="142"/>
      <c r="S127" s="142"/>
      <c r="T127" s="70"/>
      <c r="U127" s="70"/>
      <c r="V127" s="70"/>
      <c r="W127" s="127" t="s">
        <v>113</v>
      </c>
      <c r="X127" s="143"/>
      <c r="Y127" s="143"/>
      <c r="Z127" s="143"/>
    </row>
    <row r="128" spans="2:36" ht="15" customHeight="1" x14ac:dyDescent="0.3">
      <c r="E128" s="2" t="s">
        <v>110</v>
      </c>
      <c r="F128" s="144"/>
      <c r="G128" s="144"/>
      <c r="H128" s="144"/>
      <c r="I128" s="144"/>
      <c r="J128" s="144"/>
      <c r="K128" s="144"/>
      <c r="L128" s="144"/>
      <c r="M128" s="144"/>
      <c r="N128" s="144"/>
      <c r="O128" s="144"/>
      <c r="P128" s="144"/>
      <c r="Q128" s="144"/>
      <c r="R128" s="144"/>
      <c r="S128" s="144"/>
      <c r="T128" s="144"/>
      <c r="U128" s="144"/>
      <c r="V128" s="144"/>
      <c r="W128" s="144"/>
      <c r="X128" s="144"/>
      <c r="Y128" s="144"/>
      <c r="Z128" s="144"/>
    </row>
    <row r="129" spans="2:38" ht="15" customHeight="1" x14ac:dyDescent="0.3">
      <c r="E129" s="2" t="s">
        <v>114</v>
      </c>
      <c r="F129" s="145"/>
      <c r="G129" s="145"/>
      <c r="H129" s="145"/>
      <c r="I129" s="145"/>
      <c r="J129" s="145"/>
      <c r="V129" s="62"/>
      <c r="W129" s="62"/>
      <c r="X129" s="62"/>
    </row>
    <row r="130" spans="2:38" ht="15" customHeight="1" x14ac:dyDescent="0.3">
      <c r="E130" s="2"/>
      <c r="F130" s="70"/>
      <c r="G130" s="70"/>
      <c r="H130" s="70"/>
      <c r="I130" s="70"/>
      <c r="J130" s="70"/>
      <c r="V130" s="62"/>
      <c r="W130" s="62"/>
      <c r="X130" s="62"/>
    </row>
    <row r="131" spans="2:38" ht="15" customHeight="1" x14ac:dyDescent="0.3">
      <c r="E131" s="2" t="s">
        <v>155</v>
      </c>
      <c r="F131" s="91"/>
      <c r="G131" s="91"/>
      <c r="H131" s="91"/>
      <c r="I131" s="91"/>
      <c r="J131" s="91"/>
      <c r="K131" s="91"/>
      <c r="L131" s="91"/>
      <c r="M131" s="91"/>
      <c r="N131" s="91"/>
      <c r="O131" s="91"/>
      <c r="P131" s="91"/>
      <c r="Q131" s="91"/>
      <c r="R131" s="91"/>
      <c r="S131" s="91"/>
      <c r="T131" s="91"/>
      <c r="U131" s="91"/>
      <c r="V131" s="62"/>
      <c r="W131" s="62"/>
      <c r="X131" s="62"/>
      <c r="AC131" s="2" t="s">
        <v>140</v>
      </c>
      <c r="AD131" s="139"/>
      <c r="AE131" s="139"/>
      <c r="AF131" s="139"/>
      <c r="AG131" s="139"/>
      <c r="AH131" s="139"/>
    </row>
    <row r="132" spans="2:38" ht="15" customHeight="1" x14ac:dyDescent="0.3"/>
    <row r="133" spans="2:38" ht="15" customHeight="1" x14ac:dyDescent="0.3"/>
    <row r="134" spans="2:38" ht="15" customHeight="1" x14ac:dyDescent="0.3"/>
    <row r="135" spans="2:38" ht="15" customHeight="1" x14ac:dyDescent="0.3">
      <c r="B135" s="45" t="s">
        <v>66</v>
      </c>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7"/>
    </row>
    <row r="136" spans="2:38" ht="15" customHeight="1" x14ac:dyDescent="0.3">
      <c r="B136" s="48"/>
      <c r="C136" s="49"/>
      <c r="D136" s="49"/>
      <c r="E136" s="49"/>
      <c r="F136" s="49"/>
      <c r="G136" s="49"/>
      <c r="H136" s="49"/>
      <c r="I136" s="49"/>
      <c r="J136" s="50" t="s">
        <v>67</v>
      </c>
      <c r="K136" s="50"/>
      <c r="L136" s="51" t="s">
        <v>169</v>
      </c>
      <c r="M136" s="50"/>
      <c r="N136" s="50"/>
      <c r="O136" s="50"/>
      <c r="P136" s="51"/>
      <c r="Q136" s="49"/>
      <c r="R136" s="49"/>
      <c r="S136" s="49"/>
      <c r="T136" s="49"/>
      <c r="U136" s="49"/>
      <c r="V136" s="49"/>
      <c r="W136" s="49"/>
      <c r="X136" s="49"/>
      <c r="Y136" s="49"/>
      <c r="Z136" s="49"/>
      <c r="AA136" s="49"/>
      <c r="AB136" s="49"/>
      <c r="AC136" s="49"/>
      <c r="AD136" s="49"/>
      <c r="AE136" s="49"/>
      <c r="AF136" s="49"/>
      <c r="AG136" s="49"/>
      <c r="AH136" s="49"/>
      <c r="AI136" s="49"/>
      <c r="AJ136" s="52"/>
      <c r="AL136" s="115">
        <f>SUM(AL137:AL142)</f>
        <v>6</v>
      </c>
    </row>
    <row r="137" spans="2:38" ht="15" customHeight="1" x14ac:dyDescent="0.3">
      <c r="B137" s="48"/>
      <c r="C137" s="49"/>
      <c r="D137" s="49"/>
      <c r="E137" s="49"/>
      <c r="F137" s="49"/>
      <c r="G137" s="49"/>
      <c r="H137" s="49"/>
      <c r="I137" s="49"/>
      <c r="J137" s="53" t="s">
        <v>68</v>
      </c>
      <c r="K137" s="53"/>
      <c r="L137" s="49" t="str">
        <f>IF(AND(AL35&lt;5,AM35=6),Tables!G2,IF(AND(AL35=5,AM35=6),"",Tables!G2))</f>
        <v>Pre Total not compeleted</v>
      </c>
      <c r="M137" s="53"/>
      <c r="N137" s="53"/>
      <c r="O137" s="53"/>
      <c r="P137" s="49"/>
      <c r="Q137" s="49"/>
      <c r="R137" s="49"/>
      <c r="S137" s="49"/>
      <c r="T137" s="49"/>
      <c r="U137" s="49"/>
      <c r="V137" s="49"/>
      <c r="W137" s="49"/>
      <c r="X137" s="49"/>
      <c r="Y137" s="49"/>
      <c r="Z137" s="49"/>
      <c r="AA137" s="49"/>
      <c r="AB137" s="49"/>
      <c r="AC137" s="49"/>
      <c r="AD137" s="49"/>
      <c r="AE137" s="49"/>
      <c r="AF137" s="49"/>
      <c r="AG137" s="49"/>
      <c r="AH137" s="49"/>
      <c r="AI137" s="49"/>
      <c r="AJ137" s="52"/>
      <c r="AL137" s="115">
        <f>IF(L137="",0,1)</f>
        <v>1</v>
      </c>
    </row>
    <row r="138" spans="2:38" ht="15" customHeight="1" x14ac:dyDescent="0.3">
      <c r="B138" s="48"/>
      <c r="C138" s="49"/>
      <c r="D138" s="49"/>
      <c r="E138" s="49"/>
      <c r="F138" s="49"/>
      <c r="G138" s="49"/>
      <c r="H138" s="49"/>
      <c r="I138" s="49"/>
      <c r="J138" s="53" t="s">
        <v>69</v>
      </c>
      <c r="K138" s="53"/>
      <c r="L138" s="49" t="str">
        <f>IF(AND(AL47&lt;5,AM47=6),Tables!G3,IF(AND(AL47=5,AM47=6),"",Tables!G3))</f>
        <v>Post Total not completed</v>
      </c>
      <c r="M138" s="53"/>
      <c r="N138" s="53"/>
      <c r="O138" s="53"/>
      <c r="P138" s="49"/>
      <c r="Q138" s="49"/>
      <c r="R138" s="49"/>
      <c r="S138" s="49"/>
      <c r="T138" s="49"/>
      <c r="U138" s="49"/>
      <c r="V138" s="49"/>
      <c r="W138" s="49"/>
      <c r="X138" s="49"/>
      <c r="Y138" s="49"/>
      <c r="Z138" s="49"/>
      <c r="AA138" s="49"/>
      <c r="AB138" s="49"/>
      <c r="AC138" s="49"/>
      <c r="AD138" s="49"/>
      <c r="AE138" s="49"/>
      <c r="AF138" s="49"/>
      <c r="AG138" s="49"/>
      <c r="AH138" s="49"/>
      <c r="AI138" s="49"/>
      <c r="AJ138" s="52"/>
      <c r="AL138" s="115">
        <f t="shared" ref="AL138:AL142" si="4">IF(L138="",0,1)</f>
        <v>1</v>
      </c>
    </row>
    <row r="139" spans="2:38" ht="15" customHeight="1" x14ac:dyDescent="0.3">
      <c r="B139" s="48"/>
      <c r="C139" s="49"/>
      <c r="D139" s="49"/>
      <c r="E139" s="49"/>
      <c r="F139" s="49"/>
      <c r="G139" s="49"/>
      <c r="H139" s="49"/>
      <c r="I139" s="49"/>
      <c r="J139" s="53" t="s">
        <v>228</v>
      </c>
      <c r="K139" s="53"/>
      <c r="L139" s="49" t="str">
        <f>IF(AND(ISBLANK(U72),ISBLANK(X72)),Tables!G11,IF(AN72=4,Tables!G11,""))</f>
        <v>Hydrodynamic Separator is not located on private property</v>
      </c>
      <c r="M139" s="53"/>
      <c r="N139" s="53"/>
      <c r="O139" s="53"/>
      <c r="P139" s="49"/>
      <c r="Q139" s="49"/>
      <c r="R139" s="49"/>
      <c r="S139" s="49"/>
      <c r="T139" s="49"/>
      <c r="U139" s="49"/>
      <c r="V139" s="49"/>
      <c r="W139" s="49"/>
      <c r="X139" s="49"/>
      <c r="Y139" s="49"/>
      <c r="Z139" s="49"/>
      <c r="AA139" s="49"/>
      <c r="AB139" s="49"/>
      <c r="AC139" s="49"/>
      <c r="AD139" s="49"/>
      <c r="AE139" s="49"/>
      <c r="AF139" s="49"/>
      <c r="AG139" s="49"/>
      <c r="AH139" s="49"/>
      <c r="AI139" s="49"/>
      <c r="AJ139" s="52"/>
      <c r="AL139" s="115">
        <f t="shared" si="4"/>
        <v>1</v>
      </c>
    </row>
    <row r="140" spans="2:38" ht="15" customHeight="1" x14ac:dyDescent="0.3">
      <c r="B140" s="48"/>
      <c r="C140" s="49"/>
      <c r="D140" s="49"/>
      <c r="E140" s="49"/>
      <c r="F140" s="49"/>
      <c r="G140" s="49"/>
      <c r="H140" s="49"/>
      <c r="I140" s="49"/>
      <c r="J140" s="53" t="s">
        <v>229</v>
      </c>
      <c r="K140" s="53"/>
      <c r="L140" s="49" t="str">
        <f>IF(AND(ISBLANK(U74),ISBLANK(X74)),Tables!G12,IF(AN74=4,Tables!G12,""))</f>
        <v>Hydrodynamic Separator is not accessable for maintenance</v>
      </c>
      <c r="M140" s="53"/>
      <c r="N140" s="53"/>
      <c r="O140" s="53"/>
      <c r="P140" s="49"/>
      <c r="Q140" s="49"/>
      <c r="R140" s="49"/>
      <c r="S140" s="49"/>
      <c r="T140" s="49"/>
      <c r="U140" s="49"/>
      <c r="V140" s="49"/>
      <c r="W140" s="49"/>
      <c r="X140" s="49"/>
      <c r="Y140" s="49"/>
      <c r="Z140" s="49"/>
      <c r="AA140" s="49"/>
      <c r="AB140" s="49"/>
      <c r="AC140" s="49"/>
      <c r="AD140" s="49"/>
      <c r="AE140" s="49"/>
      <c r="AF140" s="49"/>
      <c r="AG140" s="49"/>
      <c r="AH140" s="49"/>
      <c r="AI140" s="49"/>
      <c r="AJ140" s="52"/>
      <c r="AL140" s="115">
        <f t="shared" si="4"/>
        <v>1</v>
      </c>
    </row>
    <row r="141" spans="2:38" ht="15" customHeight="1" x14ac:dyDescent="0.3">
      <c r="B141" s="48"/>
      <c r="C141" s="49"/>
      <c r="D141" s="49"/>
      <c r="E141" s="49"/>
      <c r="F141" s="49"/>
      <c r="G141" s="49"/>
      <c r="H141" s="49"/>
      <c r="I141" s="49"/>
      <c r="J141" s="53" t="s">
        <v>360</v>
      </c>
      <c r="K141" s="53"/>
      <c r="L141" s="49" t="str">
        <f>IF(AN82&lt;10,Tables!G14,"")</f>
        <v>Manufacturer's data is not provided</v>
      </c>
      <c r="M141" s="53"/>
      <c r="N141" s="53"/>
      <c r="O141" s="53"/>
      <c r="P141" s="49"/>
      <c r="Q141" s="49"/>
      <c r="R141" s="49"/>
      <c r="S141" s="49"/>
      <c r="T141" s="49"/>
      <c r="U141" s="49"/>
      <c r="V141" s="49"/>
      <c r="W141" s="49"/>
      <c r="X141" s="49"/>
      <c r="Y141" s="49"/>
      <c r="Z141" s="49"/>
      <c r="AA141" s="49"/>
      <c r="AB141" s="49"/>
      <c r="AC141" s="49"/>
      <c r="AD141" s="49"/>
      <c r="AE141" s="49"/>
      <c r="AF141" s="49"/>
      <c r="AG141" s="49"/>
      <c r="AH141" s="49"/>
      <c r="AI141" s="49"/>
      <c r="AJ141" s="52"/>
      <c r="AL141" s="115">
        <f t="shared" si="4"/>
        <v>1</v>
      </c>
    </row>
    <row r="142" spans="2:38" ht="15" customHeight="1" x14ac:dyDescent="0.3">
      <c r="B142" s="54"/>
      <c r="C142" s="55"/>
      <c r="D142" s="55"/>
      <c r="E142" s="55"/>
      <c r="F142" s="55"/>
      <c r="G142" s="55"/>
      <c r="H142" s="55"/>
      <c r="I142" s="55"/>
      <c r="J142" s="56" t="s">
        <v>84</v>
      </c>
      <c r="K142" s="56"/>
      <c r="L142" s="55" t="str">
        <f>IF(AL101&lt;2,Tables!G8,"")</f>
        <v>Latitude and/or Longitude not provided</v>
      </c>
      <c r="M142" s="56"/>
      <c r="N142" s="56"/>
      <c r="O142" s="56"/>
      <c r="P142" s="55"/>
      <c r="Q142" s="55"/>
      <c r="R142" s="55"/>
      <c r="S142" s="55"/>
      <c r="T142" s="55"/>
      <c r="U142" s="55"/>
      <c r="V142" s="55"/>
      <c r="W142" s="55"/>
      <c r="X142" s="55"/>
      <c r="Y142" s="55"/>
      <c r="Z142" s="55"/>
      <c r="AA142" s="55"/>
      <c r="AB142" s="55"/>
      <c r="AC142" s="55"/>
      <c r="AD142" s="55"/>
      <c r="AE142" s="55"/>
      <c r="AF142" s="55"/>
      <c r="AG142" s="55"/>
      <c r="AH142" s="55"/>
      <c r="AI142" s="55"/>
      <c r="AJ142" s="57"/>
      <c r="AL142" s="115">
        <f t="shared" si="4"/>
        <v>1</v>
      </c>
    </row>
    <row r="143" spans="2:38" ht="15" customHeight="1" x14ac:dyDescent="0.3"/>
    <row r="144" spans="2:38" ht="15" customHeight="1" x14ac:dyDescent="0.3"/>
    <row r="145" spans="2:21" ht="15" customHeight="1" x14ac:dyDescent="0.3"/>
    <row r="146" spans="2:21" ht="15" customHeight="1" x14ac:dyDescent="0.3"/>
    <row r="147" spans="2:21" ht="15" customHeight="1" x14ac:dyDescent="0.3"/>
    <row r="148" spans="2:21" ht="15" customHeight="1" x14ac:dyDescent="0.3"/>
    <row r="149" spans="2:21" ht="15" customHeight="1" x14ac:dyDescent="0.3"/>
    <row r="150" spans="2:21" ht="15" customHeight="1" x14ac:dyDescent="0.3"/>
    <row r="151" spans="2:21" ht="15" customHeight="1" x14ac:dyDescent="0.3"/>
    <row r="152" spans="2:21" ht="15" customHeight="1" x14ac:dyDescent="0.3"/>
    <row r="153" spans="2:21" ht="15" customHeight="1" x14ac:dyDescent="0.3"/>
    <row r="154" spans="2:21" ht="15" customHeight="1" x14ac:dyDescent="0.3"/>
    <row r="155" spans="2:21" ht="15" customHeight="1" x14ac:dyDescent="0.3"/>
    <row r="156" spans="2:21" ht="15" customHeight="1" x14ac:dyDescent="0.3"/>
    <row r="157" spans="2:21" ht="15" customHeight="1" x14ac:dyDescent="0.3">
      <c r="B157" s="136">
        <f>Tables!$C$13</f>
        <v>45383</v>
      </c>
      <c r="C157" s="136"/>
      <c r="D157" s="136"/>
      <c r="E157" s="136"/>
      <c r="F157" s="136"/>
      <c r="G157" s="136"/>
      <c r="H157" s="136"/>
      <c r="R157" s="137" t="s">
        <v>223</v>
      </c>
      <c r="S157" s="137"/>
      <c r="T157" s="137"/>
      <c r="U157" s="137"/>
    </row>
    <row r="158" spans="2:21" ht="15" customHeight="1" x14ac:dyDescent="0.3"/>
    <row r="159" spans="2:21" ht="15" customHeight="1" x14ac:dyDescent="0.3"/>
    <row r="160" spans="2:21" ht="15" customHeight="1" x14ac:dyDescent="0.3"/>
    <row r="161" ht="15" customHeight="1" x14ac:dyDescent="0.3"/>
    <row r="162" ht="15" customHeight="1" x14ac:dyDescent="0.3"/>
  </sheetData>
  <sheetProtection algorithmName="SHA-512" hashValue="RA7JJm9vvr1/2yLQYv2tO5Nl0++1abMz0twWYKeh30+dQN4evCJPl5DxNpYaS9//EZ7GN4+U8K7eyHbMextY1Q==" saltValue="ElwEnnyHPq3EbdaIQxNIrA==" spinCount="100000" sheet="1" objects="1" scenarios="1" selectLockedCells="1"/>
  <mergeCells count="211">
    <mergeCell ref="AF47:AH47"/>
    <mergeCell ref="AF48:AH48"/>
    <mergeCell ref="T46:V46"/>
    <mergeCell ref="T47:V47"/>
    <mergeCell ref="T51:V51"/>
    <mergeCell ref="P51:R51"/>
    <mergeCell ref="L51:N51"/>
    <mergeCell ref="P46:R46"/>
    <mergeCell ref="P47:R47"/>
    <mergeCell ref="P48:R48"/>
    <mergeCell ref="L48:N48"/>
    <mergeCell ref="L47:N47"/>
    <mergeCell ref="L46:N46"/>
    <mergeCell ref="AB49:AD49"/>
    <mergeCell ref="X46:Z46"/>
    <mergeCell ref="X47:Z47"/>
    <mergeCell ref="X48:Z48"/>
    <mergeCell ref="AB48:AD48"/>
    <mergeCell ref="T48:V48"/>
    <mergeCell ref="T49:V49"/>
    <mergeCell ref="AB51:AD51"/>
    <mergeCell ref="X49:Z49"/>
    <mergeCell ref="P50:R50"/>
    <mergeCell ref="L50:N50"/>
    <mergeCell ref="T35:V35"/>
    <mergeCell ref="P49:R49"/>
    <mergeCell ref="L49:N49"/>
    <mergeCell ref="T40:V40"/>
    <mergeCell ref="T33:V33"/>
    <mergeCell ref="L35:N35"/>
    <mergeCell ref="L38:N38"/>
    <mergeCell ref="L32:N32"/>
    <mergeCell ref="P32:R32"/>
    <mergeCell ref="T32:V32"/>
    <mergeCell ref="L37:N37"/>
    <mergeCell ref="L34:N34"/>
    <mergeCell ref="L33:N33"/>
    <mergeCell ref="P33:R33"/>
    <mergeCell ref="P34:R34"/>
    <mergeCell ref="P35:R35"/>
    <mergeCell ref="P36:R36"/>
    <mergeCell ref="T36:V36"/>
    <mergeCell ref="T37:V37"/>
    <mergeCell ref="P45:R45"/>
    <mergeCell ref="L44:N44"/>
    <mergeCell ref="P44:R44"/>
    <mergeCell ref="L45:N45"/>
    <mergeCell ref="T44:V44"/>
    <mergeCell ref="Q1:AK4"/>
    <mergeCell ref="T34:V34"/>
    <mergeCell ref="W28:Z28"/>
    <mergeCell ref="W29:Z29"/>
    <mergeCell ref="T45:V45"/>
    <mergeCell ref="X44:Z44"/>
    <mergeCell ref="AB44:AD44"/>
    <mergeCell ref="AB40:AD40"/>
    <mergeCell ref="AB41:AD41"/>
    <mergeCell ref="AF37:AH37"/>
    <mergeCell ref="AF38:AH38"/>
    <mergeCell ref="AF39:AH39"/>
    <mergeCell ref="AF33:AH33"/>
    <mergeCell ref="AF34:AH34"/>
    <mergeCell ref="AF35:AH35"/>
    <mergeCell ref="AF36:AH36"/>
    <mergeCell ref="X45:Z45"/>
    <mergeCell ref="AB45:AD45"/>
    <mergeCell ref="P37:R37"/>
    <mergeCell ref="P38:R38"/>
    <mergeCell ref="P39:R39"/>
    <mergeCell ref="P40:R40"/>
    <mergeCell ref="P41:R41"/>
    <mergeCell ref="X32:Z32"/>
    <mergeCell ref="X36:Z36"/>
    <mergeCell ref="X40:Z40"/>
    <mergeCell ref="X41:Z41"/>
    <mergeCell ref="X39:Z39"/>
    <mergeCell ref="F39:G39"/>
    <mergeCell ref="F40:G40"/>
    <mergeCell ref="F41:G41"/>
    <mergeCell ref="X37:Z37"/>
    <mergeCell ref="X38:Z38"/>
    <mergeCell ref="L41:N41"/>
    <mergeCell ref="T38:V38"/>
    <mergeCell ref="T39:V39"/>
    <mergeCell ref="AE15:AJ15"/>
    <mergeCell ref="AE16:AJ16"/>
    <mergeCell ref="J24:M24"/>
    <mergeCell ref="J25:M25"/>
    <mergeCell ref="J26:M26"/>
    <mergeCell ref="J27:M27"/>
    <mergeCell ref="W25:Z25"/>
    <mergeCell ref="AA23:AD23"/>
    <mergeCell ref="F36:G36"/>
    <mergeCell ref="J22:M22"/>
    <mergeCell ref="E15:X15"/>
    <mergeCell ref="E16:X16"/>
    <mergeCell ref="D36:E41"/>
    <mergeCell ref="F37:G37"/>
    <mergeCell ref="F38:G38"/>
    <mergeCell ref="L40:N40"/>
    <mergeCell ref="L39:N39"/>
    <mergeCell ref="T41:V41"/>
    <mergeCell ref="J28:M28"/>
    <mergeCell ref="L36:N36"/>
    <mergeCell ref="J29:M29"/>
    <mergeCell ref="X33:Z33"/>
    <mergeCell ref="X34:Z34"/>
    <mergeCell ref="X35:Z35"/>
    <mergeCell ref="AF53:AH53"/>
    <mergeCell ref="AE58:AJ58"/>
    <mergeCell ref="AB46:AD46"/>
    <mergeCell ref="AB47:AD47"/>
    <mergeCell ref="AF32:AH32"/>
    <mergeCell ref="AF40:AH40"/>
    <mergeCell ref="AF41:AH41"/>
    <mergeCell ref="AF45:AH45"/>
    <mergeCell ref="AF46:AH46"/>
    <mergeCell ref="AB32:AD32"/>
    <mergeCell ref="AB39:AD39"/>
    <mergeCell ref="AB38:AD38"/>
    <mergeCell ref="AB33:AD33"/>
    <mergeCell ref="AB34:AD34"/>
    <mergeCell ref="AB35:AD35"/>
    <mergeCell ref="AB36:AD36"/>
    <mergeCell ref="AB37:AD37"/>
    <mergeCell ref="AF50:AH50"/>
    <mergeCell ref="AF51:AH51"/>
    <mergeCell ref="AF52:AH52"/>
    <mergeCell ref="AB52:AD52"/>
    <mergeCell ref="AB53:AD53"/>
    <mergeCell ref="AF49:AH49"/>
    <mergeCell ref="AB50:AD50"/>
    <mergeCell ref="T52:V52"/>
    <mergeCell ref="P52:R52"/>
    <mergeCell ref="G92:I92"/>
    <mergeCell ref="K92:N92"/>
    <mergeCell ref="P92:S92"/>
    <mergeCell ref="K64:W64"/>
    <mergeCell ref="G66:M66"/>
    <mergeCell ref="T66:Z66"/>
    <mergeCell ref="G88:I88"/>
    <mergeCell ref="L53:N53"/>
    <mergeCell ref="L52:N52"/>
    <mergeCell ref="B57:H57"/>
    <mergeCell ref="R57:U57"/>
    <mergeCell ref="Q82:S82"/>
    <mergeCell ref="O78:U78"/>
    <mergeCell ref="T53:V53"/>
    <mergeCell ref="Q84:S84"/>
    <mergeCell ref="P53:R53"/>
    <mergeCell ref="D48:E53"/>
    <mergeCell ref="F50:G50"/>
    <mergeCell ref="T50:V50"/>
    <mergeCell ref="X50:Z50"/>
    <mergeCell ref="F49:G49"/>
    <mergeCell ref="F48:G48"/>
    <mergeCell ref="BF1:BX4"/>
    <mergeCell ref="AP6:BC7"/>
    <mergeCell ref="G94:I94"/>
    <mergeCell ref="G95:I95"/>
    <mergeCell ref="AB68:AF68"/>
    <mergeCell ref="AB70:AF70"/>
    <mergeCell ref="B102:AJ108"/>
    <mergeCell ref="AE59:AJ59"/>
    <mergeCell ref="D58:Y58"/>
    <mergeCell ref="O99:R99"/>
    <mergeCell ref="W99:Z99"/>
    <mergeCell ref="G93:I93"/>
    <mergeCell ref="G97:I97"/>
    <mergeCell ref="P93:R93"/>
    <mergeCell ref="P94:R94"/>
    <mergeCell ref="P95:R95"/>
    <mergeCell ref="F51:G51"/>
    <mergeCell ref="F52:G52"/>
    <mergeCell ref="F53:G53"/>
    <mergeCell ref="X51:Z51"/>
    <mergeCell ref="X52:Z52"/>
    <mergeCell ref="X53:Z53"/>
    <mergeCell ref="K93:M93"/>
    <mergeCell ref="K95:M95"/>
    <mergeCell ref="B157:H157"/>
    <mergeCell ref="R157:U157"/>
    <mergeCell ref="G96:I96"/>
    <mergeCell ref="F124:Z124"/>
    <mergeCell ref="F125:Z125"/>
    <mergeCell ref="F126:Z126"/>
    <mergeCell ref="F127:L127"/>
    <mergeCell ref="P127:S127"/>
    <mergeCell ref="X127:Z127"/>
    <mergeCell ref="F128:Z128"/>
    <mergeCell ref="F129:J129"/>
    <mergeCell ref="P97:R97"/>
    <mergeCell ref="P96:R96"/>
    <mergeCell ref="K96:M96"/>
    <mergeCell ref="K97:M97"/>
    <mergeCell ref="D112:Y112"/>
    <mergeCell ref="AF84:AH84"/>
    <mergeCell ref="AF82:AH82"/>
    <mergeCell ref="AF87:AH87"/>
    <mergeCell ref="K94:M94"/>
    <mergeCell ref="B111:H111"/>
    <mergeCell ref="R111:U111"/>
    <mergeCell ref="G87:J87"/>
    <mergeCell ref="O87:Q87"/>
    <mergeCell ref="AD131:AH131"/>
    <mergeCell ref="AE113:AJ113"/>
    <mergeCell ref="AE112:AJ112"/>
    <mergeCell ref="G89:I89"/>
    <mergeCell ref="G90:I90"/>
    <mergeCell ref="O89:Q89"/>
    <mergeCell ref="O90:Q90"/>
  </mergeCells>
  <phoneticPr fontId="20" type="noConversion"/>
  <conditionalFormatting sqref="B102:AJ108">
    <cfRule type="expression" dxfId="148" priority="1328">
      <formula>$AL$136&gt;0</formula>
    </cfRule>
    <cfRule type="expression" dxfId="147" priority="1327">
      <formula>$AL$102=2</formula>
    </cfRule>
    <cfRule type="cellIs" priority="1326" stopIfTrue="1" operator="greaterThan">
      <formula>0</formula>
    </cfRule>
  </conditionalFormatting>
  <conditionalFormatting sqref="F18 N18 W18">
    <cfRule type="expression" dxfId="146" priority="321">
      <formula>ISBLANK(F18)</formula>
    </cfRule>
  </conditionalFormatting>
  <conditionalFormatting sqref="F20 N20">
    <cfRule type="expression" dxfId="145" priority="202">
      <formula>ISBLANK(F20)</formula>
    </cfRule>
  </conditionalFormatting>
  <conditionalFormatting sqref="F124:F125">
    <cfRule type="expression" dxfId="144" priority="9">
      <formula>ISBLANK(F124)</formula>
    </cfRule>
  </conditionalFormatting>
  <conditionalFormatting sqref="F127:F129">
    <cfRule type="expression" dxfId="143" priority="4">
      <formula>ISBLANK(F127)</formula>
    </cfRule>
  </conditionalFormatting>
  <conditionalFormatting sqref="F126:Z126">
    <cfRule type="expression" dxfId="142" priority="7">
      <formula>ISBLANK(F126)</formula>
    </cfRule>
  </conditionalFormatting>
  <conditionalFormatting sqref="G62 K62 P62 X62 G64">
    <cfRule type="expression" priority="73" stopIfTrue="1">
      <formula>$AL$62=2</formula>
    </cfRule>
    <cfRule type="cellIs" priority="74" stopIfTrue="1" operator="greaterThan">
      <formula>0</formula>
    </cfRule>
    <cfRule type="expression" dxfId="141" priority="75">
      <formula>ISBLANK(G62)</formula>
    </cfRule>
  </conditionalFormatting>
  <conditionalFormatting sqref="G68 P68 X68">
    <cfRule type="expression" priority="66" stopIfTrue="1">
      <formula>$AL$68=2</formula>
    </cfRule>
    <cfRule type="cellIs" priority="67" stopIfTrue="1" operator="greaterThan">
      <formula>0</formula>
    </cfRule>
    <cfRule type="expression" dxfId="140" priority="68">
      <formula>ISBLANK(G68)</formula>
    </cfRule>
  </conditionalFormatting>
  <conditionalFormatting sqref="G70 P70 X70">
    <cfRule type="cellIs" priority="64" stopIfTrue="1" operator="greaterThan">
      <formula>0</formula>
    </cfRule>
    <cfRule type="expression" dxfId="139" priority="65">
      <formula>ISBLANK(G70)</formula>
    </cfRule>
    <cfRule type="expression" priority="63" stopIfTrue="1">
      <formula>$AL$70=2</formula>
    </cfRule>
  </conditionalFormatting>
  <conditionalFormatting sqref="G88">
    <cfRule type="cellIs" priority="133" stopIfTrue="1" operator="greaterThan">
      <formula>0</formula>
    </cfRule>
    <cfRule type="expression" priority="132" stopIfTrue="1">
      <formula>$AL$89=2</formula>
    </cfRule>
    <cfRule type="expression" dxfId="138" priority="134">
      <formula>$AL$88=1</formula>
    </cfRule>
  </conditionalFormatting>
  <conditionalFormatting sqref="G89 J89 O89">
    <cfRule type="expression" dxfId="137" priority="131">
      <formula>$AL$89</formula>
    </cfRule>
    <cfRule type="cellIs" priority="130" stopIfTrue="1" operator="greaterThan">
      <formula>0</formula>
    </cfRule>
    <cfRule type="expression" priority="129" stopIfTrue="1">
      <formula>$AL$88=2</formula>
    </cfRule>
  </conditionalFormatting>
  <conditionalFormatting sqref="G93:I93">
    <cfRule type="expression" dxfId="136" priority="35">
      <formula>ISBLANK(G93)</formula>
    </cfRule>
    <cfRule type="cellIs" priority="34" stopIfTrue="1" operator="greaterThan">
      <formula>0</formula>
    </cfRule>
  </conditionalFormatting>
  <conditionalFormatting sqref="G66:M66 T66:Z66">
    <cfRule type="cellIs" priority="69" operator="greaterThan">
      <formula>0</formula>
    </cfRule>
    <cfRule type="expression" dxfId="135" priority="70">
      <formula>ISBLANK(G66)</formula>
    </cfRule>
  </conditionalFormatting>
  <conditionalFormatting sqref="J22">
    <cfRule type="expression" dxfId="134" priority="339">
      <formula>ISBLANK(J22)</formula>
    </cfRule>
  </conditionalFormatting>
  <conditionalFormatting sqref="J24:J28">
    <cfRule type="expression" dxfId="133" priority="337">
      <formula>ISBLANK(J24)</formula>
    </cfRule>
  </conditionalFormatting>
  <conditionalFormatting sqref="J29 D58 AE58:AE59 D112 AE112:AE113">
    <cfRule type="cellIs" dxfId="132" priority="327" operator="equal">
      <formula>0</formula>
    </cfRule>
  </conditionalFormatting>
  <conditionalFormatting sqref="K76 Q76 X76 K78">
    <cfRule type="expression" priority="42" stopIfTrue="1">
      <formula>$AL$76=2</formula>
    </cfRule>
    <cfRule type="cellIs" priority="43" stopIfTrue="1" operator="greaterThan">
      <formula>0</formula>
    </cfRule>
    <cfRule type="expression" dxfId="131" priority="44">
      <formula>ISBLANK(K76)</formula>
    </cfRule>
  </conditionalFormatting>
  <conditionalFormatting sqref="K93:M93 P93:R93">
    <cfRule type="expression" dxfId="130" priority="39">
      <formula>$AL$93=2</formula>
    </cfRule>
  </conditionalFormatting>
  <conditionalFormatting sqref="K93:M97 P93:R97">
    <cfRule type="cellIs" priority="26" stopIfTrue="1" operator="greaterThan">
      <formula>0</formula>
    </cfRule>
  </conditionalFormatting>
  <conditionalFormatting sqref="K94:M94 P94:R94">
    <cfRule type="expression" dxfId="129" priority="33">
      <formula>$AL$94=2</formula>
    </cfRule>
  </conditionalFormatting>
  <conditionalFormatting sqref="K95:M95 P95:R95">
    <cfRule type="expression" dxfId="128" priority="31">
      <formula>$AL$95=2</formula>
    </cfRule>
  </conditionalFormatting>
  <conditionalFormatting sqref="K96:M96 P96:R96">
    <cfRule type="expression" dxfId="127" priority="29">
      <formula>$AL$96=2</formula>
    </cfRule>
  </conditionalFormatting>
  <conditionalFormatting sqref="K97:M97 P97:R97">
    <cfRule type="expression" dxfId="126" priority="27">
      <formula>$AL$97=2</formula>
    </cfRule>
  </conditionalFormatting>
  <conditionalFormatting sqref="K64:W64">
    <cfRule type="expression" dxfId="125" priority="72">
      <formula>$AL$64=2</formula>
    </cfRule>
    <cfRule type="cellIs" priority="71" stopIfTrue="1" operator="greaterThan">
      <formula>0</formula>
    </cfRule>
  </conditionalFormatting>
  <conditionalFormatting sqref="L33:L41">
    <cfRule type="cellIs" dxfId="124" priority="231" stopIfTrue="1" operator="greaterThan">
      <formula>0</formula>
    </cfRule>
    <cfRule type="expression" dxfId="123" priority="320">
      <formula>$L$31=2</formula>
    </cfRule>
  </conditionalFormatting>
  <conditionalFormatting sqref="L45:L53">
    <cfRule type="cellIs" dxfId="122" priority="309" operator="greaterThan">
      <formula>0</formula>
    </cfRule>
    <cfRule type="expression" dxfId="121" priority="310">
      <formula>$L$43=2</formula>
    </cfRule>
  </conditionalFormatting>
  <conditionalFormatting sqref="L32:N32">
    <cfRule type="expression" dxfId="120" priority="22">
      <formula>ISBLANK($L$32)</formula>
    </cfRule>
  </conditionalFormatting>
  <conditionalFormatting sqref="L44:N44">
    <cfRule type="expression" dxfId="119" priority="21">
      <formula>ISBLANK($L$44)</formula>
    </cfRule>
  </conditionalFormatting>
  <conditionalFormatting sqref="O78">
    <cfRule type="cellIs" priority="40" stopIfTrue="1" operator="greaterThan">
      <formula>0</formula>
    </cfRule>
    <cfRule type="expression" dxfId="118" priority="41">
      <formula>$AL$78=2</formula>
    </cfRule>
  </conditionalFormatting>
  <conditionalFormatting sqref="O99 W99">
    <cfRule type="expression" dxfId="117" priority="76">
      <formula>ISBLANK(O99)</formula>
    </cfRule>
  </conditionalFormatting>
  <conditionalFormatting sqref="P45:P53">
    <cfRule type="expression" dxfId="116" priority="969">
      <formula>$P$43=2</formula>
    </cfRule>
    <cfRule type="cellIs" dxfId="115" priority="968" operator="greaterThan">
      <formula>0</formula>
    </cfRule>
  </conditionalFormatting>
  <conditionalFormatting sqref="P127">
    <cfRule type="expression" dxfId="114" priority="5">
      <formula>ISBLANK(P127)</formula>
    </cfRule>
  </conditionalFormatting>
  <conditionalFormatting sqref="P32:R41">
    <cfRule type="cellIs" priority="216" stopIfTrue="1" operator="greaterThan">
      <formula>0</formula>
    </cfRule>
    <cfRule type="expression" dxfId="113" priority="217">
      <formula>$P$31=2</formula>
    </cfRule>
  </conditionalFormatting>
  <conditionalFormatting sqref="Q82 AF82 Q84 AF84">
    <cfRule type="cellIs" priority="57" stopIfTrue="1" operator="greaterThan">
      <formula>0</formula>
    </cfRule>
    <cfRule type="expression" dxfId="112" priority="58">
      <formula>ISBLANK(Q82)</formula>
    </cfRule>
  </conditionalFormatting>
  <conditionalFormatting sqref="S34:S35 S36:T41">
    <cfRule type="cellIs" dxfId="111" priority="227" operator="greaterThan">
      <formula>0</formula>
    </cfRule>
  </conditionalFormatting>
  <conditionalFormatting sqref="S34:S41">
    <cfRule type="expression" dxfId="110" priority="317">
      <formula>$R$31=2</formula>
    </cfRule>
  </conditionalFormatting>
  <conditionalFormatting sqref="T33:T35">
    <cfRule type="cellIs" dxfId="109" priority="1034" operator="greaterThan">
      <formula>0</formula>
    </cfRule>
  </conditionalFormatting>
  <conditionalFormatting sqref="T33:T41">
    <cfRule type="expression" dxfId="108" priority="1035">
      <formula>$T$31=2</formula>
    </cfRule>
  </conditionalFormatting>
  <conditionalFormatting sqref="T45:T53">
    <cfRule type="expression" dxfId="107" priority="1013">
      <formula>$T$43=2</formula>
    </cfRule>
    <cfRule type="cellIs" dxfId="106" priority="1012" operator="greaterThan">
      <formula>0</formula>
    </cfRule>
  </conditionalFormatting>
  <conditionalFormatting sqref="U72 X72">
    <cfRule type="expression" dxfId="105" priority="50">
      <formula>ISBLANK(U72)</formula>
    </cfRule>
    <cfRule type="cellIs" priority="49" stopIfTrue="1" operator="greaterThan">
      <formula>0</formula>
    </cfRule>
  </conditionalFormatting>
  <conditionalFormatting sqref="U74 X74">
    <cfRule type="expression" dxfId="104" priority="47">
      <formula>ISBLANK(U74)</formula>
    </cfRule>
    <cfRule type="cellIs" priority="46" stopIfTrue="1" operator="greaterThan">
      <formula>0</formula>
    </cfRule>
  </conditionalFormatting>
  <conditionalFormatting sqref="W25 W28:W29">
    <cfRule type="cellIs" dxfId="103" priority="326" operator="equal">
      <formula>0</formula>
    </cfRule>
  </conditionalFormatting>
  <conditionalFormatting sqref="W25:Z25">
    <cfRule type="expression" priority="17" stopIfTrue="1">
      <formula>$AL$23=1</formula>
    </cfRule>
  </conditionalFormatting>
  <conditionalFormatting sqref="W28:Z29">
    <cfRule type="expression" priority="15" stopIfTrue="1">
      <formula>$AL$23=1</formula>
    </cfRule>
  </conditionalFormatting>
  <conditionalFormatting sqref="X33:X41">
    <cfRule type="expression" dxfId="102" priority="1037">
      <formula>$X$31=2</formula>
    </cfRule>
    <cfRule type="cellIs" dxfId="101" priority="1036" operator="greaterThan">
      <formula>0</formula>
    </cfRule>
  </conditionalFormatting>
  <conditionalFormatting sqref="X45:X53">
    <cfRule type="expression" dxfId="100" priority="1023">
      <formula>$X$43=2</formula>
    </cfRule>
    <cfRule type="cellIs" dxfId="99" priority="1022" operator="greaterThan">
      <formula>0</formula>
    </cfRule>
  </conditionalFormatting>
  <conditionalFormatting sqref="X72 U72">
    <cfRule type="expression" priority="48" stopIfTrue="1">
      <formula>$AL$72=2</formula>
    </cfRule>
  </conditionalFormatting>
  <conditionalFormatting sqref="X72">
    <cfRule type="expression" dxfId="98" priority="25">
      <formula>$AM$72=2</formula>
    </cfRule>
  </conditionalFormatting>
  <conditionalFormatting sqref="X74 U74">
    <cfRule type="expression" priority="45" stopIfTrue="1">
      <formula>$AL$74=2</formula>
    </cfRule>
  </conditionalFormatting>
  <conditionalFormatting sqref="X74">
    <cfRule type="expression" dxfId="97" priority="24">
      <formula>$AM$74=2</formula>
    </cfRule>
  </conditionalFormatting>
  <conditionalFormatting sqref="X127">
    <cfRule type="expression" dxfId="96" priority="6">
      <formula>ISBLANK(X127)</formula>
    </cfRule>
  </conditionalFormatting>
  <conditionalFormatting sqref="AA23">
    <cfRule type="expression" dxfId="95" priority="338">
      <formula>ISBLANK(AA23)</formula>
    </cfRule>
  </conditionalFormatting>
  <conditionalFormatting sqref="AB33:AB41">
    <cfRule type="expression" dxfId="94" priority="312">
      <formula>$AB$31=2</formula>
    </cfRule>
    <cfRule type="cellIs" dxfId="93" priority="311" operator="greaterThan">
      <formula>0</formula>
    </cfRule>
  </conditionalFormatting>
  <conditionalFormatting sqref="AB45:AB53">
    <cfRule type="cellIs" dxfId="92" priority="1032" operator="greaterThan">
      <formula>0</formula>
    </cfRule>
    <cfRule type="expression" dxfId="91" priority="1033">
      <formula>$AB$43=2</formula>
    </cfRule>
  </conditionalFormatting>
  <conditionalFormatting sqref="AB68:AF68">
    <cfRule type="cellIs" priority="61" stopIfTrue="1" operator="greaterThan">
      <formula>0</formula>
    </cfRule>
    <cfRule type="expression" dxfId="90" priority="62">
      <formula>$AM$68=2</formula>
    </cfRule>
  </conditionalFormatting>
  <conditionalFormatting sqref="AB70:AF70">
    <cfRule type="cellIs" priority="59" stopIfTrue="1" operator="greaterThan">
      <formula>0</formula>
    </cfRule>
    <cfRule type="expression" dxfId="89" priority="60">
      <formula>$AM$70=2</formula>
    </cfRule>
  </conditionalFormatting>
  <conditionalFormatting sqref="AD131">
    <cfRule type="expression" dxfId="88" priority="8">
      <formula>ISBLANK(AD131)</formula>
    </cfRule>
  </conditionalFormatting>
  <conditionalFormatting sqref="AF33:AF41 AF45:AF53 E15:E16 AE15:AE16 G87 O87 G90 O90">
    <cfRule type="expression" dxfId="87" priority="346">
      <formula>ISBLANK(E15)</formula>
    </cfRule>
  </conditionalFormatting>
  <conditionalFormatting sqref="AF87">
    <cfRule type="cellIs" priority="1" stopIfTrue="1" operator="greaterThan">
      <formula>0</formula>
    </cfRule>
    <cfRule type="expression" dxfId="86" priority="2">
      <formula>ISBLANK(AF87)</formula>
    </cfRule>
  </conditionalFormatting>
  <conditionalFormatting sqref="AF37:AH41">
    <cfRule type="cellIs" dxfId="85" priority="13" stopIfTrue="1" operator="equal">
      <formula>0</formula>
    </cfRule>
  </conditionalFormatting>
  <conditionalFormatting sqref="AF49:AH53">
    <cfRule type="cellIs" dxfId="84" priority="12" stopIfTrue="1" operator="equal">
      <formula>0</formula>
    </cfRule>
  </conditionalFormatting>
  <conditionalFormatting sqref="AI63:AJ71 AJ72:AJ86 Y87:Z92 AC88 AB89:AD92 AJ90:AJ91 U92:V92 AC93">
    <cfRule type="cellIs" priority="1054" stopIfTrue="1" operator="greaterThan">
      <formula>0</formula>
    </cfRule>
    <cfRule type="expression" dxfId="83" priority="1055">
      <formula>#REF!=2</formula>
    </cfRule>
  </conditionalFormatting>
  <dataValidations count="2">
    <dataValidation type="list" allowBlank="1" showInputMessage="1" showErrorMessage="1" sqref="G87:J87" xr:uid="{6882A8A1-F30F-482D-9CAD-3857881F815B}">
      <formula1>Material</formula1>
    </dataValidation>
    <dataValidation type="list" allowBlank="1" showInputMessage="1" showErrorMessage="1" sqref="O87:Q87 G93:I97" xr:uid="{914E7715-D1DC-48EA-853F-7C90EEA2E000}">
      <formula1>Shape</formula1>
    </dataValidation>
  </dataValidations>
  <printOptions horizontalCentered="1"/>
  <pageMargins left="0.25" right="0.25" top="0.25" bottom="0.25" header="0.3" footer="0.3"/>
  <pageSetup orientation="portrait" horizontalDpi="1200" verticalDpi="1200" r:id="rId1"/>
  <rowBreaks count="2" manualBreakCount="2">
    <brk id="57" max="16383" man="1"/>
    <brk id="111" max="16383" man="1"/>
  </rowBreaks>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998F1E98-0479-4245-8F54-19F93D4CF78E}">
          <x14:formula1>
            <xm:f>Tables!$C$2:$C$7</xm:f>
          </x14:formula1>
          <xm:sqref>G98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440FC-239C-4B7E-928C-842CA3520C8D}">
  <sheetPr codeName="Sheet6">
    <tabColor theme="8" tint="0.39997558519241921"/>
  </sheetPr>
  <dimension ref="A1:CE148"/>
  <sheetViews>
    <sheetView showGridLines="0" showRowColHeaders="0" showZeros="0" zoomScale="150" zoomScaleNormal="150" workbookViewId="0">
      <selection activeCell="AF15" sqref="AF15:AK15"/>
    </sheetView>
  </sheetViews>
  <sheetFormatPr defaultColWidth="0" defaultRowHeight="0" customHeight="1" zeroHeight="1" x14ac:dyDescent="0.3"/>
  <cols>
    <col min="1" max="38" width="2.6640625" style="35" customWidth="1"/>
    <col min="39" max="40" width="5.21875" style="19" hidden="1" customWidth="1"/>
    <col min="41" max="41" width="3.77734375" style="35" customWidth="1"/>
    <col min="42" max="42" width="2.77734375" style="20" customWidth="1"/>
    <col min="43" max="76" width="2.77734375" style="35" customWidth="1"/>
    <col min="77" max="80" width="2.77734375" style="35" hidden="1" customWidth="1"/>
    <col min="81" max="16384" width="8.88671875" style="35" hidden="1"/>
  </cols>
  <sheetData>
    <row r="1" spans="1:83" ht="15" customHeight="1" x14ac:dyDescent="0.3">
      <c r="N1" s="3"/>
      <c r="O1" s="3"/>
      <c r="P1" s="3"/>
      <c r="Q1" s="3"/>
      <c r="R1" s="21"/>
      <c r="S1" s="147" t="s">
        <v>180</v>
      </c>
      <c r="T1" s="147"/>
      <c r="U1" s="147"/>
      <c r="V1" s="147"/>
      <c r="W1" s="147"/>
      <c r="X1" s="147"/>
      <c r="Y1" s="147"/>
      <c r="Z1" s="147"/>
      <c r="AA1" s="147"/>
      <c r="AB1" s="147"/>
      <c r="AC1" s="147"/>
      <c r="AD1" s="147"/>
      <c r="AE1" s="147"/>
      <c r="AF1" s="147"/>
      <c r="AG1" s="147"/>
      <c r="AH1" s="147"/>
      <c r="AI1" s="147"/>
      <c r="AJ1" s="147"/>
      <c r="AK1" s="147"/>
      <c r="AL1" s="147"/>
      <c r="BD1" s="147" t="str">
        <f>S1</f>
        <v>Form 3E - Hydrodynamic Separator
As-Built Certification Form</v>
      </c>
      <c r="BE1" s="147"/>
      <c r="BF1" s="147"/>
      <c r="BG1" s="147"/>
      <c r="BH1" s="147"/>
      <c r="BI1" s="147"/>
      <c r="BJ1" s="147"/>
      <c r="BK1" s="147"/>
      <c r="BL1" s="147"/>
      <c r="BM1" s="147"/>
      <c r="BN1" s="147"/>
      <c r="BO1" s="147"/>
      <c r="BP1" s="147"/>
      <c r="BQ1" s="147"/>
      <c r="BR1" s="147"/>
      <c r="BS1" s="147"/>
      <c r="BT1" s="147"/>
      <c r="BU1" s="147"/>
      <c r="BV1" s="147"/>
      <c r="BW1" s="147"/>
      <c r="BX1" s="75"/>
      <c r="BY1" s="75"/>
      <c r="BZ1" s="75"/>
      <c r="CA1" s="75"/>
      <c r="CB1" s="21"/>
      <c r="CC1" s="21"/>
      <c r="CD1" s="21"/>
      <c r="CE1" s="21"/>
    </row>
    <row r="2" spans="1:83" ht="15" customHeight="1" x14ac:dyDescent="0.3">
      <c r="J2" s="3"/>
      <c r="K2" s="3"/>
      <c r="L2" s="3"/>
      <c r="M2" s="3"/>
      <c r="N2" s="3"/>
      <c r="O2" s="3"/>
      <c r="P2" s="3"/>
      <c r="Q2" s="3"/>
      <c r="R2" s="21"/>
      <c r="S2" s="147"/>
      <c r="T2" s="147"/>
      <c r="U2" s="147"/>
      <c r="V2" s="147"/>
      <c r="W2" s="147"/>
      <c r="X2" s="147"/>
      <c r="Y2" s="147"/>
      <c r="Z2" s="147"/>
      <c r="AA2" s="147"/>
      <c r="AB2" s="147"/>
      <c r="AC2" s="147"/>
      <c r="AD2" s="147"/>
      <c r="AE2" s="147"/>
      <c r="AF2" s="147"/>
      <c r="AG2" s="147"/>
      <c r="AH2" s="147"/>
      <c r="AI2" s="147"/>
      <c r="AJ2" s="147"/>
      <c r="AK2" s="147"/>
      <c r="AL2" s="147"/>
      <c r="BD2" s="147"/>
      <c r="BE2" s="147"/>
      <c r="BF2" s="147"/>
      <c r="BG2" s="147"/>
      <c r="BH2" s="147"/>
      <c r="BI2" s="147"/>
      <c r="BJ2" s="147"/>
      <c r="BK2" s="147"/>
      <c r="BL2" s="147"/>
      <c r="BM2" s="147"/>
      <c r="BN2" s="147"/>
      <c r="BO2" s="147"/>
      <c r="BP2" s="147"/>
      <c r="BQ2" s="147"/>
      <c r="BR2" s="147"/>
      <c r="BS2" s="147"/>
      <c r="BT2" s="147"/>
      <c r="BU2" s="147"/>
      <c r="BV2" s="147"/>
      <c r="BW2" s="147"/>
      <c r="BX2" s="75"/>
      <c r="BY2" s="75"/>
      <c r="BZ2" s="75"/>
      <c r="CA2" s="75"/>
      <c r="CB2" s="21"/>
      <c r="CC2" s="21"/>
      <c r="CD2" s="21"/>
      <c r="CE2" s="21"/>
    </row>
    <row r="3" spans="1:83" ht="15" customHeight="1" x14ac:dyDescent="0.3">
      <c r="J3" s="3"/>
      <c r="K3" s="3"/>
      <c r="L3" s="3"/>
      <c r="M3" s="3"/>
      <c r="N3" s="3"/>
      <c r="O3" s="3"/>
      <c r="P3" s="3"/>
      <c r="Q3" s="3"/>
      <c r="R3" s="21"/>
      <c r="S3" s="147"/>
      <c r="T3" s="147"/>
      <c r="U3" s="147"/>
      <c r="V3" s="147"/>
      <c r="W3" s="147"/>
      <c r="X3" s="147"/>
      <c r="Y3" s="147"/>
      <c r="Z3" s="147"/>
      <c r="AA3" s="147"/>
      <c r="AB3" s="147"/>
      <c r="AC3" s="147"/>
      <c r="AD3" s="147"/>
      <c r="AE3" s="147"/>
      <c r="AF3" s="147"/>
      <c r="AG3" s="147"/>
      <c r="AH3" s="147"/>
      <c r="AI3" s="147"/>
      <c r="AJ3" s="147"/>
      <c r="AK3" s="147"/>
      <c r="AL3" s="147"/>
      <c r="BD3" s="147"/>
      <c r="BE3" s="147"/>
      <c r="BF3" s="147"/>
      <c r="BG3" s="147"/>
      <c r="BH3" s="147"/>
      <c r="BI3" s="147"/>
      <c r="BJ3" s="147"/>
      <c r="BK3" s="147"/>
      <c r="BL3" s="147"/>
      <c r="BM3" s="147"/>
      <c r="BN3" s="147"/>
      <c r="BO3" s="147"/>
      <c r="BP3" s="147"/>
      <c r="BQ3" s="147"/>
      <c r="BR3" s="147"/>
      <c r="BS3" s="147"/>
      <c r="BT3" s="147"/>
      <c r="BU3" s="147"/>
      <c r="BV3" s="147"/>
      <c r="BW3" s="147"/>
      <c r="BX3" s="75"/>
      <c r="BY3" s="75"/>
      <c r="BZ3" s="75"/>
      <c r="CA3" s="75"/>
      <c r="CB3" s="21"/>
      <c r="CC3" s="21"/>
      <c r="CD3" s="21"/>
      <c r="CE3" s="21"/>
    </row>
    <row r="4" spans="1:83" ht="15" customHeight="1" x14ac:dyDescent="0.3">
      <c r="J4" s="3"/>
      <c r="K4" s="3"/>
      <c r="L4" s="3"/>
      <c r="M4" s="3"/>
      <c r="N4" s="3"/>
      <c r="O4" s="3"/>
      <c r="P4" s="3"/>
      <c r="Q4" s="3"/>
      <c r="R4" s="21"/>
      <c r="S4" s="147"/>
      <c r="T4" s="147"/>
      <c r="U4" s="147"/>
      <c r="V4" s="147"/>
      <c r="W4" s="147"/>
      <c r="X4" s="147"/>
      <c r="Y4" s="147"/>
      <c r="Z4" s="147"/>
      <c r="AA4" s="147"/>
      <c r="AB4" s="147"/>
      <c r="AC4" s="147"/>
      <c r="AD4" s="147"/>
      <c r="AE4" s="147"/>
      <c r="AF4" s="147"/>
      <c r="AG4" s="147"/>
      <c r="AH4" s="147"/>
      <c r="AI4" s="147"/>
      <c r="AJ4" s="147"/>
      <c r="AK4" s="147"/>
      <c r="AL4" s="147"/>
      <c r="BD4" s="147"/>
      <c r="BE4" s="147"/>
      <c r="BF4" s="147"/>
      <c r="BG4" s="147"/>
      <c r="BH4" s="147"/>
      <c r="BI4" s="147"/>
      <c r="BJ4" s="147"/>
      <c r="BK4" s="147"/>
      <c r="BL4" s="147"/>
      <c r="BM4" s="147"/>
      <c r="BN4" s="147"/>
      <c r="BO4" s="147"/>
      <c r="BP4" s="147"/>
      <c r="BQ4" s="147"/>
      <c r="BR4" s="147"/>
      <c r="BS4" s="147"/>
      <c r="BT4" s="147"/>
      <c r="BU4" s="147"/>
      <c r="BV4" s="147"/>
      <c r="BW4" s="147"/>
      <c r="BX4" s="75"/>
      <c r="BY4" s="75"/>
      <c r="BZ4" s="75"/>
      <c r="CA4" s="75"/>
      <c r="CB4" s="21"/>
      <c r="CC4" s="21"/>
      <c r="CD4" s="21"/>
      <c r="CE4" s="21"/>
    </row>
    <row r="5" spans="1:83" ht="4.95" customHeight="1" x14ac:dyDescent="0.3">
      <c r="J5" s="3"/>
      <c r="K5" s="3"/>
      <c r="L5" s="3"/>
      <c r="M5" s="3"/>
      <c r="N5" s="3"/>
      <c r="O5" s="3"/>
      <c r="P5" s="3"/>
      <c r="Q5" s="3"/>
      <c r="R5" s="22"/>
      <c r="S5" s="22"/>
      <c r="T5" s="22"/>
      <c r="U5" s="22"/>
      <c r="V5" s="22"/>
      <c r="W5" s="22"/>
      <c r="X5" s="22"/>
      <c r="Y5" s="22"/>
      <c r="Z5" s="22"/>
      <c r="AA5" s="22"/>
      <c r="AB5" s="22"/>
      <c r="AC5" s="22"/>
      <c r="AD5" s="22"/>
      <c r="AE5" s="22"/>
      <c r="AF5" s="22"/>
      <c r="AG5" s="22"/>
      <c r="AH5" s="22"/>
      <c r="AI5" s="22"/>
      <c r="AJ5" s="22"/>
      <c r="AK5" s="22"/>
    </row>
    <row r="6" spans="1:83" ht="15" customHeight="1" x14ac:dyDescent="0.3">
      <c r="A6" s="23"/>
      <c r="B6" s="24" t="s">
        <v>89</v>
      </c>
      <c r="C6" s="24"/>
      <c r="D6" s="24"/>
      <c r="E6" s="24"/>
      <c r="F6" s="24"/>
      <c r="G6" s="24"/>
      <c r="H6" s="24"/>
      <c r="I6" s="24"/>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6"/>
      <c r="AP6" s="148" t="s">
        <v>55</v>
      </c>
      <c r="AQ6" s="148"/>
      <c r="AR6" s="148"/>
      <c r="AS6" s="148"/>
      <c r="AT6" s="148"/>
      <c r="AU6" s="148"/>
      <c r="AV6" s="148"/>
      <c r="AW6" s="148"/>
      <c r="AX6" s="148"/>
      <c r="AY6" s="148"/>
      <c r="AZ6" s="148"/>
      <c r="BA6" s="148"/>
      <c r="BB6" s="148"/>
      <c r="BC6" s="148"/>
      <c r="BD6" s="68"/>
      <c r="BE6" s="68"/>
      <c r="BF6" s="68"/>
      <c r="BG6" s="68"/>
      <c r="BH6" s="68"/>
      <c r="BI6" s="68"/>
      <c r="BJ6" s="68"/>
      <c r="BK6" s="68"/>
      <c r="BL6" s="68"/>
      <c r="BM6" s="68"/>
      <c r="BN6" s="68"/>
      <c r="BO6" s="68"/>
      <c r="BP6" s="68"/>
      <c r="BQ6" s="68"/>
      <c r="BR6" s="68"/>
      <c r="BS6" s="68"/>
      <c r="BT6" s="68"/>
      <c r="BU6" s="68"/>
      <c r="BV6" s="68"/>
      <c r="BW6" s="68"/>
      <c r="BX6" s="68"/>
      <c r="BY6" s="68"/>
      <c r="BZ6" s="68"/>
      <c r="CA6" s="68"/>
    </row>
    <row r="7" spans="1:83" ht="15" customHeight="1" x14ac:dyDescent="0.3">
      <c r="A7" s="27"/>
      <c r="B7" s="6" t="s">
        <v>49</v>
      </c>
      <c r="C7" s="6"/>
      <c r="D7" s="6"/>
      <c r="E7" s="61"/>
      <c r="F7" s="61"/>
      <c r="G7" s="61"/>
      <c r="H7" s="185"/>
      <c r="I7" s="185"/>
      <c r="J7" s="185"/>
      <c r="K7" s="185"/>
      <c r="L7" s="185"/>
      <c r="M7" s="185"/>
      <c r="N7" s="185"/>
      <c r="O7" s="185"/>
      <c r="P7" s="185"/>
      <c r="Q7" s="185"/>
      <c r="R7" s="185"/>
      <c r="S7" s="185"/>
      <c r="T7" s="185"/>
      <c r="U7" s="185"/>
      <c r="V7" s="185"/>
      <c r="W7" s="185"/>
      <c r="X7" s="61"/>
      <c r="Y7" s="61"/>
      <c r="Z7" s="61"/>
      <c r="AA7" s="6"/>
      <c r="AB7" s="6"/>
      <c r="AC7" s="6"/>
      <c r="AD7" s="6"/>
      <c r="AE7" s="28" t="s">
        <v>17</v>
      </c>
      <c r="AF7" s="61"/>
      <c r="AG7" s="61"/>
      <c r="AH7" s="61"/>
      <c r="AI7" s="61"/>
      <c r="AJ7" s="61"/>
      <c r="AK7" s="61"/>
      <c r="AL7" s="29"/>
      <c r="AP7" s="148"/>
      <c r="AQ7" s="148"/>
      <c r="AR7" s="148"/>
      <c r="AS7" s="148"/>
      <c r="AT7" s="148"/>
      <c r="AU7" s="148"/>
      <c r="AV7" s="148"/>
      <c r="AW7" s="148"/>
      <c r="AX7" s="148"/>
      <c r="AY7" s="148"/>
      <c r="AZ7" s="148"/>
      <c r="BA7" s="148"/>
      <c r="BB7" s="148"/>
      <c r="BC7" s="148"/>
      <c r="BD7" s="68"/>
      <c r="BE7" s="68"/>
      <c r="BF7" s="68"/>
      <c r="BG7" s="68"/>
      <c r="BH7" s="68"/>
      <c r="BI7" s="68"/>
      <c r="BJ7" s="68"/>
      <c r="BK7" s="68"/>
      <c r="BL7" s="68"/>
      <c r="BM7" s="68"/>
      <c r="BN7" s="68"/>
      <c r="BO7" s="68"/>
      <c r="BP7" s="68"/>
      <c r="BQ7" s="68"/>
      <c r="BR7" s="68"/>
      <c r="BS7" s="68"/>
      <c r="BT7" s="68"/>
      <c r="BU7" s="68"/>
      <c r="BV7" s="68"/>
      <c r="BW7" s="68"/>
      <c r="BX7" s="68"/>
      <c r="BY7" s="68"/>
      <c r="BZ7" s="68"/>
      <c r="CA7" s="68"/>
    </row>
    <row r="8" spans="1:83" ht="4.95" customHeight="1" x14ac:dyDescent="0.3">
      <c r="A8" s="27"/>
      <c r="B8" s="6"/>
      <c r="C8" s="6"/>
      <c r="D8" s="6"/>
      <c r="E8" s="6"/>
      <c r="F8" s="6"/>
      <c r="G8" s="6"/>
      <c r="H8" s="6"/>
      <c r="I8" s="6"/>
      <c r="J8" s="6"/>
      <c r="K8" s="6"/>
      <c r="L8" s="6"/>
      <c r="M8" s="6"/>
      <c r="N8" s="6"/>
      <c r="O8" s="6"/>
      <c r="P8" s="6"/>
      <c r="Q8" s="6"/>
      <c r="R8" s="6"/>
      <c r="S8" s="6"/>
      <c r="T8" s="6"/>
      <c r="U8" s="6"/>
      <c r="V8" s="6"/>
      <c r="W8" s="6"/>
      <c r="X8" s="6"/>
      <c r="Y8" s="6"/>
      <c r="Z8" s="6"/>
      <c r="AA8" s="28"/>
      <c r="AB8" s="28"/>
      <c r="AC8" s="28"/>
      <c r="AD8" s="6"/>
      <c r="AE8" s="6"/>
      <c r="AF8" s="6"/>
      <c r="AG8" s="6"/>
      <c r="AH8" s="6"/>
      <c r="AI8" s="6"/>
      <c r="AJ8" s="6"/>
      <c r="AK8" s="6"/>
      <c r="AL8" s="29"/>
    </row>
    <row r="9" spans="1:83" ht="15" customHeight="1" x14ac:dyDescent="0.3">
      <c r="A9" s="27"/>
      <c r="B9" s="6" t="s">
        <v>18</v>
      </c>
      <c r="C9" s="6"/>
      <c r="D9" s="6"/>
      <c r="E9" s="6"/>
      <c r="F9" s="6"/>
      <c r="G9" s="6"/>
      <c r="H9" s="30"/>
      <c r="I9" s="27" t="s">
        <v>98</v>
      </c>
      <c r="J9" s="6"/>
      <c r="K9" s="6"/>
      <c r="L9" s="6"/>
      <c r="M9" s="6"/>
      <c r="N9" s="30"/>
      <c r="O9" s="6" t="s">
        <v>99</v>
      </c>
      <c r="P9" s="6"/>
      <c r="Q9" s="6"/>
      <c r="R9" s="6"/>
      <c r="S9" s="6"/>
      <c r="T9" s="6"/>
      <c r="U9" s="6"/>
      <c r="V9" s="6"/>
      <c r="W9" s="30"/>
      <c r="X9" s="6" t="s">
        <v>100</v>
      </c>
      <c r="Y9" s="6"/>
      <c r="Z9" s="6"/>
      <c r="AA9" s="6"/>
      <c r="AB9" s="30"/>
      <c r="AC9" s="6" t="s">
        <v>101</v>
      </c>
      <c r="AD9" s="6"/>
      <c r="AE9" s="6"/>
      <c r="AF9" s="6"/>
      <c r="AG9" s="6"/>
      <c r="AH9" s="6"/>
      <c r="AI9" s="6"/>
      <c r="AJ9" s="6"/>
      <c r="AK9" s="6"/>
      <c r="AL9" s="29"/>
      <c r="AP9" s="20">
        <v>1</v>
      </c>
      <c r="AQ9" s="81" t="s">
        <v>71</v>
      </c>
      <c r="AV9" s="81"/>
      <c r="AW9" s="81"/>
      <c r="AX9" s="81"/>
      <c r="AY9" s="81"/>
      <c r="AZ9" s="81"/>
      <c r="BA9" s="81"/>
      <c r="BB9" s="81"/>
      <c r="BC9"/>
      <c r="BD9"/>
      <c r="BE9"/>
      <c r="BF9"/>
      <c r="BG9"/>
      <c r="BH9"/>
      <c r="BI9"/>
      <c r="BJ9"/>
      <c r="BK9"/>
      <c r="BL9"/>
      <c r="BM9"/>
      <c r="BN9"/>
      <c r="BO9"/>
      <c r="BP9"/>
      <c r="BQ9"/>
      <c r="BR9"/>
      <c r="BS9" s="32"/>
      <c r="BT9" s="32"/>
      <c r="BU9" s="32"/>
      <c r="BV9" s="32"/>
      <c r="BW9" s="32"/>
      <c r="BX9" s="32"/>
      <c r="BY9" s="32"/>
      <c r="BZ9" s="32"/>
      <c r="CA9" s="32"/>
    </row>
    <row r="10" spans="1:83" ht="4.95" customHeight="1" x14ac:dyDescent="0.3">
      <c r="A10" s="27"/>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29"/>
      <c r="AQ10" s="81"/>
      <c r="AV10" s="81"/>
      <c r="AW10" s="81"/>
      <c r="AX10" s="81"/>
      <c r="AY10" s="81"/>
      <c r="AZ10" s="81"/>
      <c r="BA10" s="81"/>
      <c r="BB10" s="81"/>
      <c r="BC10"/>
      <c r="BD10"/>
      <c r="BE10"/>
      <c r="BF10"/>
      <c r="BG10"/>
      <c r="BH10"/>
      <c r="BI10"/>
      <c r="BJ10"/>
      <c r="BK10"/>
      <c r="BL10"/>
      <c r="BM10"/>
      <c r="BN10"/>
      <c r="BO10"/>
      <c r="BP10"/>
      <c r="BQ10"/>
      <c r="BR10"/>
      <c r="BS10" s="32"/>
      <c r="BT10" s="32"/>
      <c r="BU10" s="32"/>
      <c r="BV10" s="32"/>
      <c r="BW10" s="32"/>
      <c r="BX10" s="32"/>
      <c r="BY10" s="32"/>
      <c r="BZ10" s="32"/>
      <c r="CA10" s="32"/>
    </row>
    <row r="11" spans="1:83" ht="15" customHeight="1" x14ac:dyDescent="0.3">
      <c r="A11" s="27"/>
      <c r="B11" s="8" t="s">
        <v>19</v>
      </c>
      <c r="C11" s="28"/>
      <c r="D11" s="28"/>
      <c r="E11" s="8"/>
      <c r="F11" s="67"/>
      <c r="G11" s="67"/>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63"/>
      <c r="AK11" s="63"/>
      <c r="AL11" s="29"/>
      <c r="AQ11" s="4" t="s">
        <v>73</v>
      </c>
      <c r="AR11" s="81" t="s">
        <v>213</v>
      </c>
      <c r="AS11" s="81"/>
      <c r="AT11" s="81"/>
      <c r="AU11" s="81"/>
      <c r="AV11" s="81"/>
      <c r="AW11" s="81"/>
      <c r="AX11" s="81"/>
      <c r="AY11" s="81"/>
      <c r="AZ11" s="81"/>
      <c r="BA11" s="81"/>
      <c r="BB11" s="81"/>
      <c r="BC11"/>
      <c r="BD11"/>
      <c r="BE11"/>
      <c r="BF11"/>
      <c r="BG11"/>
      <c r="BH11"/>
      <c r="BI11"/>
      <c r="BJ11"/>
      <c r="BK11"/>
      <c r="BL11"/>
      <c r="BM11"/>
      <c r="BN11"/>
      <c r="BO11"/>
      <c r="BP11"/>
      <c r="BQ11"/>
      <c r="BR11"/>
      <c r="BS11" s="32"/>
      <c r="BT11" s="32"/>
      <c r="BU11" s="32"/>
      <c r="BV11" s="32"/>
      <c r="BW11" s="32"/>
      <c r="BX11" s="32"/>
      <c r="BY11" s="32"/>
      <c r="BZ11" s="32"/>
      <c r="CA11" s="32"/>
    </row>
    <row r="12" spans="1:83" ht="4.95" customHeight="1" x14ac:dyDescent="0.3">
      <c r="A12" s="33"/>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34"/>
      <c r="AQ12" s="4"/>
      <c r="AR12" s="81"/>
      <c r="AS12" s="81"/>
      <c r="AT12" s="81"/>
      <c r="AU12" s="81"/>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row>
    <row r="13" spans="1:83" ht="4.95" customHeight="1" x14ac:dyDescent="0.3">
      <c r="AS13" s="81"/>
      <c r="AT13" s="81"/>
      <c r="AU13" s="81"/>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row>
    <row r="14" spans="1:83" ht="15" customHeight="1" x14ac:dyDescent="0.3">
      <c r="A14" s="1" t="s">
        <v>0</v>
      </c>
      <c r="C14" s="1"/>
      <c r="D14" s="1"/>
      <c r="E14" s="1"/>
      <c r="F14" s="1"/>
      <c r="G14" s="1"/>
      <c r="H14" s="1"/>
      <c r="I14" s="1"/>
      <c r="AE14" s="2" t="str">
        <f>IF(Tables!C25=0,"",Tables!C25&amp;": ")</f>
        <v/>
      </c>
      <c r="AF14" s="165"/>
      <c r="AG14" s="165"/>
      <c r="AH14" s="165"/>
      <c r="AI14" s="165"/>
      <c r="AJ14" s="165"/>
      <c r="AK14" s="165"/>
      <c r="AM14" s="115">
        <f>LEN(AE14)</f>
        <v>0</v>
      </c>
      <c r="AQ14" s="4" t="s">
        <v>74</v>
      </c>
      <c r="AR14" s="81" t="s">
        <v>72</v>
      </c>
      <c r="BS14" s="32"/>
      <c r="BT14" s="32"/>
      <c r="BU14" s="32"/>
      <c r="BV14" s="32"/>
      <c r="BW14" s="32"/>
      <c r="BX14" s="32"/>
      <c r="BY14" s="32"/>
      <c r="BZ14" s="32"/>
      <c r="CA14" s="32"/>
    </row>
    <row r="15" spans="1:83" ht="15" customHeight="1" x14ac:dyDescent="0.3">
      <c r="C15" s="2"/>
      <c r="D15" s="2" t="s">
        <v>1</v>
      </c>
      <c r="E15" s="146">
        <f>'Form 2E - Design'!$E$15</f>
        <v>0</v>
      </c>
      <c r="F15" s="146"/>
      <c r="G15" s="146"/>
      <c r="H15" s="146"/>
      <c r="I15" s="146"/>
      <c r="J15" s="146"/>
      <c r="K15" s="146"/>
      <c r="L15" s="146"/>
      <c r="M15" s="146"/>
      <c r="N15" s="146"/>
      <c r="O15" s="146"/>
      <c r="P15" s="146"/>
      <c r="Q15" s="146"/>
      <c r="R15" s="146"/>
      <c r="S15" s="146"/>
      <c r="T15" s="146"/>
      <c r="U15" s="146"/>
      <c r="V15" s="146"/>
      <c r="W15" s="146"/>
      <c r="X15" s="146"/>
      <c r="Y15" s="146"/>
      <c r="Z15" s="146"/>
      <c r="AE15" s="2" t="s">
        <v>140</v>
      </c>
      <c r="AF15" s="139"/>
      <c r="AG15" s="139"/>
      <c r="AH15" s="139"/>
      <c r="AI15" s="139"/>
      <c r="AJ15" s="139"/>
      <c r="AK15" s="139"/>
      <c r="AP15" s="20">
        <v>2</v>
      </c>
      <c r="AQ15" s="81" t="s">
        <v>80</v>
      </c>
      <c r="AV15" s="86"/>
      <c r="AW15" s="86"/>
      <c r="AX15" s="86"/>
      <c r="AY15" s="86"/>
      <c r="AZ15" s="86"/>
      <c r="BA15" s="86"/>
      <c r="BB15" s="86"/>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row>
    <row r="16" spans="1:83" ht="15" customHeight="1" x14ac:dyDescent="0.3">
      <c r="C16" s="2"/>
      <c r="D16" s="2" t="s">
        <v>16</v>
      </c>
      <c r="E16" s="183">
        <f>'Form 2E - Design'!$E$16</f>
        <v>0</v>
      </c>
      <c r="F16" s="183"/>
      <c r="G16" s="183"/>
      <c r="H16" s="183"/>
      <c r="I16" s="183"/>
      <c r="J16" s="183"/>
      <c r="K16" s="183"/>
      <c r="L16" s="183"/>
      <c r="M16" s="183"/>
      <c r="N16" s="183"/>
      <c r="O16" s="183"/>
      <c r="P16" s="183"/>
      <c r="Q16" s="183"/>
      <c r="R16" s="183"/>
      <c r="S16" s="183"/>
      <c r="T16" s="183"/>
      <c r="U16" s="183"/>
      <c r="V16" s="183"/>
      <c r="W16" s="183"/>
      <c r="X16" s="183"/>
      <c r="Y16" s="183"/>
      <c r="Z16" s="183"/>
      <c r="AE16" s="2" t="s">
        <v>141</v>
      </c>
      <c r="AF16" s="140">
        <f>'Form 2E - Design'!AE16</f>
        <v>0</v>
      </c>
      <c r="AG16" s="140"/>
      <c r="AH16" s="140"/>
      <c r="AI16" s="140"/>
      <c r="AJ16" s="140"/>
      <c r="AK16" s="140"/>
      <c r="AQ16" s="4" t="s">
        <v>73</v>
      </c>
      <c r="AR16" s="86" t="s">
        <v>278</v>
      </c>
      <c r="AV16" s="86"/>
      <c r="AW16" s="86"/>
      <c r="AX16" s="86"/>
      <c r="AY16" s="86"/>
      <c r="AZ16" s="86"/>
      <c r="BA16" s="86"/>
      <c r="BB16" s="86"/>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row>
    <row r="17" spans="1:79" ht="4.95" customHeight="1" x14ac:dyDescent="0.3">
      <c r="H17" s="2"/>
      <c r="I17" s="2"/>
      <c r="AP17" s="35"/>
      <c r="AS17" s="86"/>
      <c r="AT17" s="86"/>
      <c r="AU17" s="86"/>
      <c r="BU17" s="32"/>
      <c r="BV17" s="32"/>
      <c r="BW17" s="32"/>
      <c r="BX17" s="32"/>
      <c r="BY17" s="32"/>
      <c r="BZ17" s="32"/>
      <c r="CA17" s="32"/>
    </row>
    <row r="18" spans="1:79" ht="15" customHeight="1" x14ac:dyDescent="0.3">
      <c r="B18" s="35" t="s">
        <v>94</v>
      </c>
      <c r="G18" s="18"/>
      <c r="H18" s="35" t="s">
        <v>91</v>
      </c>
      <c r="N18" s="18"/>
      <c r="O18" s="35" t="s">
        <v>92</v>
      </c>
      <c r="W18" s="4"/>
      <c r="X18" s="4"/>
      <c r="Y18" s="18"/>
      <c r="Z18" s="35" t="str">
        <f>Tables!C24</f>
        <v xml:space="preserve"> O&amp;M Agreement</v>
      </c>
      <c r="AH18" s="18"/>
      <c r="AI18" s="35" t="s">
        <v>95</v>
      </c>
      <c r="AR18" s="86" t="s">
        <v>279</v>
      </c>
      <c r="AS18" s="86"/>
      <c r="AT18" s="86"/>
      <c r="AU18" s="86"/>
      <c r="AV18" s="81"/>
      <c r="AW18" s="81"/>
      <c r="AX18" s="81"/>
      <c r="AY18" s="81"/>
      <c r="AZ18" s="81"/>
      <c r="BA18" s="81"/>
      <c r="BB18" s="81"/>
      <c r="BC18"/>
      <c r="BD18"/>
      <c r="BE18"/>
      <c r="BF18"/>
      <c r="BG18"/>
      <c r="BH18"/>
      <c r="BI18"/>
      <c r="BJ18"/>
      <c r="BK18"/>
      <c r="BL18"/>
      <c r="BM18"/>
      <c r="BN18"/>
      <c r="BO18"/>
      <c r="BP18"/>
      <c r="BQ18"/>
      <c r="BR18"/>
      <c r="BS18" s="32"/>
      <c r="BT18" s="32"/>
      <c r="BU18" s="32"/>
      <c r="BV18" s="32"/>
      <c r="BW18" s="32"/>
      <c r="BX18" s="32"/>
      <c r="BY18" s="32"/>
      <c r="BZ18" s="32"/>
      <c r="CA18" s="32"/>
    </row>
    <row r="19" spans="1:79" ht="4.95" customHeight="1" x14ac:dyDescent="0.3">
      <c r="BU19" s="32"/>
      <c r="BV19" s="32"/>
      <c r="BW19" s="32"/>
      <c r="BX19" s="32"/>
      <c r="BY19" s="32"/>
      <c r="BZ19" s="32"/>
      <c r="CA19" s="32"/>
    </row>
    <row r="20" spans="1:79" ht="15" customHeight="1" x14ac:dyDescent="0.3">
      <c r="A20" s="186" t="s">
        <v>182</v>
      </c>
      <c r="B20" s="186"/>
      <c r="C20" s="186"/>
      <c r="D20" s="186"/>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Q20" s="4" t="s">
        <v>74</v>
      </c>
      <c r="AR20" s="81" t="s">
        <v>77</v>
      </c>
      <c r="AS20" s="81"/>
      <c r="AT20" s="81"/>
      <c r="AU20" s="81"/>
      <c r="AV20" s="86"/>
      <c r="AW20" s="86"/>
      <c r="AX20" s="86"/>
      <c r="AY20" s="86"/>
      <c r="AZ20" s="86"/>
      <c r="BA20" s="86"/>
      <c r="BB20" s="86"/>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row>
    <row r="21" spans="1:79" ht="15" customHeight="1" x14ac:dyDescent="0.3">
      <c r="B21" s="1" t="s">
        <v>47</v>
      </c>
      <c r="C21" s="1"/>
      <c r="D21" s="1"/>
      <c r="E21" s="1"/>
      <c r="F21" s="1"/>
      <c r="G21" s="1"/>
      <c r="I21" s="1"/>
      <c r="J21" s="1"/>
      <c r="K21" s="1"/>
      <c r="L21" s="1"/>
      <c r="M21" s="1"/>
      <c r="N21" s="1"/>
      <c r="O21" s="1"/>
      <c r="P21" s="1"/>
      <c r="Q21" s="1"/>
      <c r="R21" s="1"/>
      <c r="S21" s="87"/>
      <c r="T21" s="88"/>
      <c r="U21" s="1" t="s">
        <v>48</v>
      </c>
      <c r="V21" s="1"/>
      <c r="W21" s="1"/>
      <c r="X21" s="1"/>
      <c r="Y21" s="1"/>
      <c r="Z21" s="1"/>
      <c r="AA21" s="1"/>
      <c r="AB21" s="1"/>
      <c r="AD21" s="1"/>
      <c r="AE21" s="1"/>
      <c r="AF21" s="1"/>
      <c r="AG21" s="1"/>
      <c r="AI21" s="64"/>
      <c r="AJ21" s="64"/>
      <c r="AQ21" s="4" t="s">
        <v>82</v>
      </c>
      <c r="AR21" s="86" t="s">
        <v>214</v>
      </c>
      <c r="AS21" s="86"/>
      <c r="AV21" s="86"/>
      <c r="AW21" s="86"/>
      <c r="AX21" s="86"/>
      <c r="AY21" s="86"/>
      <c r="AZ21" s="86"/>
      <c r="BA21" s="86"/>
      <c r="BB21" s="86"/>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row>
    <row r="22" spans="1:79" ht="4.95" customHeight="1" x14ac:dyDescent="0.3">
      <c r="P22" s="1"/>
      <c r="Q22" s="1"/>
      <c r="R22" s="1"/>
      <c r="S22" s="87"/>
      <c r="T22" s="88"/>
      <c r="U22" s="1"/>
      <c r="V22" s="1"/>
      <c r="W22" s="1"/>
      <c r="X22" s="1"/>
      <c r="Y22" s="1"/>
      <c r="Z22" s="1"/>
      <c r="AA22" s="1"/>
      <c r="AB22" s="1"/>
      <c r="AD22" s="1"/>
      <c r="AE22" s="1"/>
      <c r="AF22" s="1"/>
      <c r="AG22" s="1"/>
      <c r="AI22" s="64"/>
      <c r="AJ22" s="64"/>
      <c r="AT22" s="86"/>
      <c r="AU22" s="86"/>
    </row>
    <row r="23" spans="1:79" ht="15" customHeight="1" x14ac:dyDescent="0.3">
      <c r="E23" s="2" t="s">
        <v>185</v>
      </c>
      <c r="F23" s="126">
        <f>'Form 2E - Design'!G62</f>
        <v>0</v>
      </c>
      <c r="G23" s="35" t="s">
        <v>172</v>
      </c>
      <c r="K23" s="126">
        <f>'Form 2E - Design'!P62</f>
        <v>0</v>
      </c>
      <c r="L23" s="35" t="s">
        <v>183</v>
      </c>
      <c r="S23" s="87"/>
      <c r="T23" s="7" t="s">
        <v>276</v>
      </c>
      <c r="X23" s="7"/>
      <c r="Y23" s="65"/>
      <c r="Z23" s="35" t="s">
        <v>172</v>
      </c>
      <c r="AD23" s="65"/>
      <c r="AE23" s="35" t="s">
        <v>183</v>
      </c>
      <c r="AM23" s="115">
        <f>IF(AND(ISBLANK(Y23),ISBLANK(AD23),ISBLANK(Y25),ISBLANK(AD25),ISBLANK(Y27)),1,2)</f>
        <v>1</v>
      </c>
      <c r="AP23" s="20">
        <v>3</v>
      </c>
      <c r="AQ23" s="81" t="s">
        <v>75</v>
      </c>
      <c r="AR23" s="86"/>
      <c r="AS23" s="86"/>
      <c r="AT23" s="86"/>
      <c r="AU23" s="86"/>
      <c r="AV23" s="86"/>
      <c r="AW23" s="86"/>
      <c r="AX23" s="86"/>
      <c r="AY23" s="86"/>
      <c r="AZ23" s="86"/>
      <c r="BA23" s="86"/>
      <c r="BB23" s="86"/>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row>
    <row r="24" spans="1:79" ht="4.95" customHeight="1" x14ac:dyDescent="0.3">
      <c r="S24" s="87"/>
      <c r="AV24" s="86"/>
      <c r="AW24" s="86"/>
      <c r="AX24" s="86"/>
      <c r="AY24" s="86"/>
      <c r="AZ24" s="86"/>
      <c r="BA24" s="86"/>
      <c r="BB24" s="86"/>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row>
    <row r="25" spans="1:79" ht="15" customHeight="1" x14ac:dyDescent="0.3">
      <c r="F25" s="126">
        <f>'Form 2E - Design'!K62</f>
        <v>0</v>
      </c>
      <c r="G25" s="35" t="s">
        <v>173</v>
      </c>
      <c r="K25" s="126">
        <f>'Form 2E - Design'!X62</f>
        <v>0</v>
      </c>
      <c r="L25" s="35" t="s">
        <v>184</v>
      </c>
      <c r="S25" s="87"/>
      <c r="Y25" s="65"/>
      <c r="Z25" s="35" t="s">
        <v>173</v>
      </c>
      <c r="AD25" s="65"/>
      <c r="AE25" s="35" t="s">
        <v>184</v>
      </c>
      <c r="AQ25" s="4" t="s">
        <v>73</v>
      </c>
      <c r="AR25" s="86" t="s">
        <v>215</v>
      </c>
      <c r="AS25" s="86"/>
      <c r="AT25" s="86"/>
      <c r="AU25" s="86"/>
      <c r="AV25" s="86"/>
      <c r="AW25" s="86"/>
      <c r="AX25" s="86"/>
      <c r="AY25" s="86"/>
      <c r="AZ25" s="86"/>
      <c r="BA25" s="86"/>
      <c r="BB25" s="86"/>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row>
    <row r="26" spans="1:79" ht="4.95" customHeight="1" x14ac:dyDescent="0.3">
      <c r="S26" s="87"/>
      <c r="AR26" s="86"/>
      <c r="AS26" s="86"/>
      <c r="AT26" s="86"/>
      <c r="AU26" s="86"/>
    </row>
    <row r="27" spans="1:79" ht="15" customHeight="1" x14ac:dyDescent="0.3">
      <c r="F27" s="126">
        <f>'Form 2E - Design'!G64</f>
        <v>0</v>
      </c>
      <c r="G27" s="35" t="s">
        <v>174</v>
      </c>
      <c r="I27" s="2"/>
      <c r="J27" s="176">
        <f>'Form 2E - Design'!K64</f>
        <v>0</v>
      </c>
      <c r="K27" s="176"/>
      <c r="L27" s="176"/>
      <c r="M27" s="176"/>
      <c r="N27" s="176"/>
      <c r="O27" s="176"/>
      <c r="P27" s="176"/>
      <c r="Q27" s="176"/>
      <c r="R27" s="176"/>
      <c r="S27" s="87"/>
      <c r="Y27" s="65"/>
      <c r="Z27" s="35" t="s">
        <v>174</v>
      </c>
      <c r="AB27" s="2"/>
      <c r="AC27" s="138"/>
      <c r="AD27" s="138"/>
      <c r="AE27" s="138"/>
      <c r="AF27" s="138"/>
      <c r="AG27" s="138"/>
      <c r="AH27" s="138"/>
      <c r="AI27" s="138"/>
      <c r="AJ27" s="138"/>
      <c r="AK27" s="138"/>
      <c r="AM27" s="115">
        <f>IF(ISBLANK(Y27),1,2)</f>
        <v>1</v>
      </c>
      <c r="AQ27" s="4" t="s">
        <v>74</v>
      </c>
      <c r="AR27" s="81" t="s">
        <v>79</v>
      </c>
      <c r="AS27" s="81"/>
      <c r="AT27" s="81"/>
      <c r="AU27" s="86"/>
      <c r="AV27" s="81"/>
      <c r="AW27" s="81"/>
      <c r="AX27" s="81"/>
      <c r="AY27" s="81"/>
      <c r="AZ27" s="81"/>
      <c r="BA27" s="81"/>
      <c r="BB27" s="81"/>
      <c r="BC27"/>
      <c r="BD27"/>
      <c r="BE27"/>
      <c r="BF27"/>
      <c r="BG27"/>
      <c r="BH27"/>
      <c r="BI27"/>
      <c r="BJ27"/>
      <c r="BK27"/>
      <c r="BL27"/>
      <c r="BM27"/>
      <c r="BN27"/>
      <c r="BO27"/>
      <c r="BP27"/>
      <c r="BQ27"/>
      <c r="BR27"/>
    </row>
    <row r="28" spans="1:79" ht="4.95" customHeight="1" x14ac:dyDescent="0.3">
      <c r="S28" s="87"/>
    </row>
    <row r="29" spans="1:79" ht="15" customHeight="1" x14ac:dyDescent="0.3">
      <c r="E29" s="2" t="s">
        <v>186</v>
      </c>
      <c r="F29" s="176">
        <f>'Form 2E - Design'!G66</f>
        <v>0</v>
      </c>
      <c r="G29" s="176"/>
      <c r="H29" s="176"/>
      <c r="I29" s="176"/>
      <c r="J29" s="176"/>
      <c r="K29" s="176"/>
      <c r="L29" s="176"/>
      <c r="S29" s="87"/>
      <c r="X29" s="2" t="s">
        <v>186</v>
      </c>
      <c r="Y29" s="138"/>
      <c r="Z29" s="138"/>
      <c r="AA29" s="138"/>
      <c r="AB29" s="138"/>
      <c r="AC29" s="138"/>
      <c r="AD29" s="138"/>
      <c r="AE29" s="138"/>
      <c r="AR29" s="111" t="s">
        <v>83</v>
      </c>
      <c r="AS29" s="81" t="s">
        <v>260</v>
      </c>
      <c r="AT29" s="111"/>
      <c r="AU29" s="81"/>
      <c r="AV29" s="111"/>
      <c r="AW29" s="111"/>
      <c r="AX29" s="111"/>
      <c r="AY29" s="111"/>
      <c r="AZ29" s="111"/>
      <c r="BA29" s="111"/>
      <c r="BB29" s="111"/>
      <c r="BC29" s="36"/>
      <c r="BD29" s="36"/>
      <c r="BE29" s="36"/>
      <c r="BF29" s="36"/>
      <c r="BG29" s="36"/>
      <c r="BH29" s="36"/>
      <c r="BI29" s="36"/>
      <c r="BJ29" s="36"/>
      <c r="BK29" s="36"/>
      <c r="BL29" s="36"/>
      <c r="BM29" s="36"/>
      <c r="BN29" s="36"/>
      <c r="BO29" s="36"/>
      <c r="BP29" s="36"/>
      <c r="BQ29" s="36"/>
      <c r="BR29" s="36"/>
    </row>
    <row r="30" spans="1:79" ht="15" customHeight="1" x14ac:dyDescent="0.3">
      <c r="E30" s="2" t="s">
        <v>187</v>
      </c>
      <c r="F30" s="170">
        <f>'Form 2E - Design'!T66</f>
        <v>0</v>
      </c>
      <c r="G30" s="170"/>
      <c r="H30" s="170"/>
      <c r="I30" s="170"/>
      <c r="J30" s="170"/>
      <c r="K30" s="170"/>
      <c r="L30" s="170"/>
      <c r="S30" s="87"/>
      <c r="X30" s="2" t="s">
        <v>187</v>
      </c>
      <c r="Y30" s="142"/>
      <c r="Z30" s="142"/>
      <c r="AA30" s="142"/>
      <c r="AB30" s="142"/>
      <c r="AC30" s="142"/>
      <c r="AD30" s="142"/>
      <c r="AE30" s="142"/>
      <c r="AR30" s="111" t="s">
        <v>83</v>
      </c>
      <c r="AS30" s="81" t="s">
        <v>103</v>
      </c>
      <c r="AT30" s="111"/>
      <c r="AV30" s="111"/>
      <c r="AW30" s="111"/>
      <c r="AX30" s="111"/>
      <c r="AY30" s="111"/>
      <c r="AZ30" s="111"/>
      <c r="BA30" s="111"/>
      <c r="BB30" s="111"/>
      <c r="BC30" s="36"/>
      <c r="BD30" s="36"/>
      <c r="BE30" s="36"/>
      <c r="BF30" s="36"/>
      <c r="BG30" s="36"/>
      <c r="BH30" s="36"/>
      <c r="BI30" s="36"/>
      <c r="BJ30" s="36"/>
      <c r="BK30" s="36"/>
      <c r="BL30" s="36"/>
      <c r="BM30" s="36"/>
      <c r="BN30" s="36"/>
      <c r="BO30" s="36"/>
      <c r="BP30" s="36"/>
      <c r="BQ30" s="36"/>
      <c r="BR30" s="36"/>
    </row>
    <row r="31" spans="1:79" ht="4.95" customHeight="1" x14ac:dyDescent="0.3">
      <c r="S31" s="87"/>
      <c r="AU31" s="111"/>
    </row>
    <row r="32" spans="1:79" ht="15" customHeight="1" x14ac:dyDescent="0.3">
      <c r="E32" s="2" t="s">
        <v>188</v>
      </c>
      <c r="F32" s="126">
        <f>'Form 2E - Design'!G68</f>
        <v>0</v>
      </c>
      <c r="G32" s="35" t="s">
        <v>190</v>
      </c>
      <c r="N32" s="126">
        <f>'Form 2E - Design'!P68</f>
        <v>0</v>
      </c>
      <c r="O32" s="35" t="s">
        <v>192</v>
      </c>
      <c r="S32" s="87"/>
      <c r="X32" s="2" t="s">
        <v>188</v>
      </c>
      <c r="Y32" s="65"/>
      <c r="Z32" s="35" t="s">
        <v>190</v>
      </c>
      <c r="AG32" s="65"/>
      <c r="AH32" s="35" t="s">
        <v>192</v>
      </c>
      <c r="AM32" s="115">
        <f>IF(AND(ISBLANK(Y32),ISBLANK(AG32),ISBLANK(Y34)),1,2)</f>
        <v>1</v>
      </c>
      <c r="AR32" s="111" t="s">
        <v>83</v>
      </c>
      <c r="AS32" s="35" t="s">
        <v>329</v>
      </c>
      <c r="AT32" s="111"/>
      <c r="AU32" s="111"/>
      <c r="AV32" s="111"/>
      <c r="AW32" s="111"/>
      <c r="AX32" s="111"/>
      <c r="AY32" s="111"/>
      <c r="AZ32" s="111"/>
      <c r="BA32" s="111"/>
      <c r="BB32" s="111"/>
      <c r="BC32" s="36"/>
      <c r="BD32" s="36"/>
      <c r="BE32" s="36"/>
      <c r="BF32" s="36"/>
      <c r="BG32" s="36"/>
      <c r="BH32" s="36"/>
      <c r="BI32" s="36"/>
      <c r="BJ32" s="36"/>
      <c r="BK32" s="36"/>
      <c r="BL32" s="36"/>
      <c r="BM32" s="36"/>
      <c r="BN32" s="36"/>
      <c r="BO32" s="36"/>
      <c r="BP32" s="36"/>
      <c r="BQ32" s="36"/>
      <c r="BR32" s="36"/>
    </row>
    <row r="33" spans="1:79" ht="4.95" customHeight="1" x14ac:dyDescent="0.3">
      <c r="S33" s="87"/>
    </row>
    <row r="34" spans="1:79" ht="15" customHeight="1" x14ac:dyDescent="0.3">
      <c r="F34" s="126">
        <f>'Form 2E - Design'!X68</f>
        <v>0</v>
      </c>
      <c r="G34" s="35" t="s">
        <v>174</v>
      </c>
      <c r="I34" s="2"/>
      <c r="J34" s="176">
        <f>'Form 2E - Design'!AB68</f>
        <v>0</v>
      </c>
      <c r="K34" s="176"/>
      <c r="L34" s="176"/>
      <c r="M34" s="176"/>
      <c r="N34" s="176"/>
      <c r="S34" s="87"/>
      <c r="Y34" s="65"/>
      <c r="Z34" s="35" t="s">
        <v>174</v>
      </c>
      <c r="AB34" s="2"/>
      <c r="AC34" s="138"/>
      <c r="AD34" s="138"/>
      <c r="AE34" s="138"/>
      <c r="AF34" s="138"/>
      <c r="AG34" s="138"/>
      <c r="AM34" s="115">
        <f>IF(ISBLANK(Y34),1,2)</f>
        <v>1</v>
      </c>
      <c r="AR34" s="111" t="s">
        <v>83</v>
      </c>
      <c r="AS34" s="35" t="str">
        <f>Tables!C24</f>
        <v xml:space="preserve"> O&amp;M Agreement</v>
      </c>
      <c r="AT34" s="111"/>
      <c r="AU34" s="111"/>
      <c r="AV34" s="111"/>
      <c r="AW34" s="111"/>
      <c r="AX34" s="111"/>
      <c r="AY34" s="111"/>
      <c r="AZ34" s="111"/>
      <c r="BA34" s="111"/>
      <c r="BB34" s="111"/>
      <c r="BC34" s="36"/>
      <c r="BD34" s="36"/>
      <c r="BE34" s="36"/>
      <c r="BF34" s="36"/>
      <c r="BG34" s="36"/>
      <c r="BH34" s="36"/>
      <c r="BI34" s="36"/>
      <c r="BJ34" s="36"/>
      <c r="BK34" s="36"/>
      <c r="BL34" s="36"/>
      <c r="BM34" s="36"/>
      <c r="BN34" s="36"/>
      <c r="BO34" s="36"/>
      <c r="BP34" s="36"/>
      <c r="BQ34" s="36"/>
      <c r="BR34" s="36"/>
      <c r="BT34" s="83"/>
      <c r="BU34" s="83"/>
      <c r="BV34" s="83"/>
      <c r="BW34" s="83"/>
      <c r="BX34" s="83"/>
      <c r="BY34" s="83"/>
      <c r="BZ34" s="83"/>
      <c r="CA34" s="83"/>
    </row>
    <row r="35" spans="1:79" ht="4.95" customHeight="1" x14ac:dyDescent="0.3">
      <c r="S35" s="87"/>
      <c r="AV35" s="86"/>
      <c r="AW35" s="86"/>
      <c r="AX35" s="86"/>
      <c r="AY35" s="86"/>
      <c r="AZ35" s="86"/>
      <c r="BA35" s="86"/>
      <c r="BB35" s="86"/>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row>
    <row r="36" spans="1:79" ht="15" customHeight="1" x14ac:dyDescent="0.3">
      <c r="E36" s="2" t="s">
        <v>189</v>
      </c>
      <c r="F36" s="126">
        <f>'Form 2E - Design'!G70</f>
        <v>0</v>
      </c>
      <c r="G36" s="35" t="s">
        <v>191</v>
      </c>
      <c r="J36" s="4"/>
      <c r="N36" s="126">
        <f>'Form 2E - Design'!P70</f>
        <v>0</v>
      </c>
      <c r="O36" s="35" t="s">
        <v>193</v>
      </c>
      <c r="S36" s="87"/>
      <c r="X36" s="2" t="s">
        <v>189</v>
      </c>
      <c r="Y36" s="65"/>
      <c r="Z36" s="35" t="s">
        <v>191</v>
      </c>
      <c r="AC36" s="4"/>
      <c r="AG36" s="65"/>
      <c r="AH36" s="35" t="s">
        <v>193</v>
      </c>
      <c r="AM36" s="115">
        <f>IF(AND(ISBLANK(Y36),ISBLANK(AG36),ISBLANK(Y38)),1,2)</f>
        <v>1</v>
      </c>
      <c r="AP36" s="20">
        <v>4</v>
      </c>
      <c r="AQ36" s="81" t="s">
        <v>70</v>
      </c>
      <c r="AU36" s="111"/>
      <c r="BU36" s="32"/>
      <c r="BV36" s="32"/>
      <c r="BW36" s="32"/>
      <c r="BX36" s="32"/>
      <c r="BY36" s="32"/>
      <c r="BZ36" s="32"/>
      <c r="CA36" s="32"/>
    </row>
    <row r="37" spans="1:79" ht="4.95" customHeight="1" x14ac:dyDescent="0.3">
      <c r="S37" s="87"/>
      <c r="AT37" s="86"/>
      <c r="AU37" s="86"/>
      <c r="BS37" s="83"/>
      <c r="BT37" s="83"/>
      <c r="BU37" s="83"/>
      <c r="BV37" s="83"/>
      <c r="BW37" s="83"/>
      <c r="BX37" s="83"/>
      <c r="BY37" s="83"/>
      <c r="BZ37" s="83"/>
      <c r="CA37" s="83"/>
    </row>
    <row r="38" spans="1:79" ht="15" customHeight="1" x14ac:dyDescent="0.3">
      <c r="F38" s="126">
        <f>'Form 2E - Design'!X70</f>
        <v>0</v>
      </c>
      <c r="G38" s="35" t="s">
        <v>174</v>
      </c>
      <c r="I38" s="2"/>
      <c r="J38" s="176">
        <f>'Form 2E - Design'!AB70</f>
        <v>0</v>
      </c>
      <c r="K38" s="176"/>
      <c r="L38" s="176"/>
      <c r="M38" s="176"/>
      <c r="N38" s="176"/>
      <c r="S38" s="87"/>
      <c r="Y38" s="65"/>
      <c r="Z38" s="35" t="s">
        <v>174</v>
      </c>
      <c r="AB38" s="2"/>
      <c r="AC38" s="138"/>
      <c r="AD38" s="138"/>
      <c r="AE38" s="138"/>
      <c r="AF38" s="138"/>
      <c r="AG38" s="138"/>
      <c r="AM38" s="115">
        <f>IF(ISBLANK(Y38),1,2)</f>
        <v>1</v>
      </c>
      <c r="AQ38" s="4" t="s">
        <v>73</v>
      </c>
      <c r="AR38" s="81" t="s">
        <v>217</v>
      </c>
      <c r="AS38" s="81"/>
      <c r="AV38" s="81"/>
      <c r="AW38" s="81"/>
      <c r="AX38" s="81"/>
      <c r="AY38" s="81"/>
      <c r="AZ38" s="81"/>
      <c r="BA38" s="81"/>
      <c r="BB38" s="81"/>
      <c r="BC38"/>
      <c r="BD38"/>
      <c r="BE38"/>
      <c r="BF38"/>
      <c r="BG38"/>
      <c r="BH38"/>
      <c r="BI38"/>
      <c r="BJ38"/>
      <c r="BK38"/>
      <c r="BL38"/>
      <c r="BM38"/>
      <c r="BN38"/>
      <c r="BO38"/>
      <c r="BP38"/>
      <c r="BQ38"/>
      <c r="BR38"/>
      <c r="BT38" s="83"/>
      <c r="BU38" s="83"/>
      <c r="BV38" s="83"/>
      <c r="BW38" s="83"/>
      <c r="BX38" s="83"/>
      <c r="BY38" s="83"/>
      <c r="BZ38" s="83"/>
      <c r="CA38" s="83"/>
    </row>
    <row r="39" spans="1:79" ht="4.95" customHeight="1" x14ac:dyDescent="0.3">
      <c r="S39" s="87"/>
      <c r="BS39" s="32"/>
      <c r="BT39" s="32"/>
      <c r="BU39" s="32"/>
      <c r="BV39" s="32"/>
      <c r="BW39" s="32"/>
      <c r="BX39" s="32"/>
      <c r="BY39" s="32"/>
      <c r="BZ39" s="32"/>
      <c r="CA39" s="32"/>
    </row>
    <row r="40" spans="1:79" ht="15" customHeight="1" x14ac:dyDescent="0.3">
      <c r="A40" s="35" t="s">
        <v>360</v>
      </c>
      <c r="S40" s="87"/>
      <c r="T40" s="35" t="s">
        <v>363</v>
      </c>
      <c r="AQ40" s="4" t="s">
        <v>74</v>
      </c>
      <c r="AR40" s="81" t="s">
        <v>216</v>
      </c>
      <c r="AS40" s="81"/>
      <c r="BS40" s="32"/>
      <c r="BT40" s="32"/>
      <c r="BU40" s="32"/>
      <c r="BV40" s="32"/>
      <c r="BW40" s="32"/>
      <c r="BX40" s="32"/>
      <c r="BY40" s="32"/>
      <c r="BZ40" s="32"/>
      <c r="CA40" s="32"/>
    </row>
    <row r="41" spans="1:79" ht="15" customHeight="1" x14ac:dyDescent="0.3">
      <c r="M41" s="2" t="s">
        <v>210</v>
      </c>
      <c r="N41" s="177">
        <f>'Form 2E - Design'!Q82</f>
        <v>0</v>
      </c>
      <c r="O41" s="177"/>
      <c r="P41" s="177"/>
      <c r="Q41" s="7" t="s">
        <v>209</v>
      </c>
      <c r="S41" s="87"/>
      <c r="AF41" s="2" t="s">
        <v>210</v>
      </c>
      <c r="AG41" s="134"/>
      <c r="AH41" s="134"/>
      <c r="AI41" s="134"/>
      <c r="AJ41" s="7" t="s">
        <v>209</v>
      </c>
      <c r="AM41" s="115">
        <f>IF(ISBLANK(AG41),1,2)</f>
        <v>1</v>
      </c>
      <c r="AN41" s="115">
        <f>SUM(AM41:AM44,AM46)</f>
        <v>5</v>
      </c>
      <c r="AP41" s="20">
        <v>5</v>
      </c>
      <c r="AQ41" s="81" t="str">
        <f>"Form 3E – Hydrodynamic Separator As-built Certification Form shall be approved by the "&amp;Tables!C23&amp;" prior to:"</f>
        <v>Form 3E – Hydrodynamic Separator As-built Certification Form shall be approved by the City prior to:</v>
      </c>
      <c r="AT41" s="81"/>
      <c r="AU41" s="81"/>
      <c r="AV41" s="81"/>
      <c r="AW41" s="81"/>
      <c r="AX41" s="81"/>
      <c r="AY41" s="81"/>
      <c r="AZ41" s="81"/>
      <c r="BA41" s="81"/>
      <c r="BB41" s="81"/>
      <c r="BC41"/>
      <c r="BD41"/>
      <c r="BE41"/>
      <c r="BF41"/>
      <c r="BG41"/>
      <c r="BH41"/>
      <c r="BI41"/>
      <c r="BJ41"/>
      <c r="BK41"/>
      <c r="BL41"/>
      <c r="BM41"/>
      <c r="BN41"/>
      <c r="BO41"/>
      <c r="BP41"/>
      <c r="BQ41"/>
      <c r="BR41"/>
      <c r="BT41" s="32"/>
      <c r="BU41" s="32"/>
      <c r="BV41" s="32"/>
      <c r="BW41" s="32"/>
      <c r="BX41" s="32"/>
      <c r="BY41" s="32"/>
      <c r="BZ41" s="32"/>
      <c r="CA41" s="32"/>
    </row>
    <row r="42" spans="1:79" ht="15" customHeight="1" x14ac:dyDescent="0.3">
      <c r="M42" s="2" t="s">
        <v>196</v>
      </c>
      <c r="N42" s="177">
        <f>'Form 2E - Design'!Q84</f>
        <v>0</v>
      </c>
      <c r="O42" s="177"/>
      <c r="P42" s="177"/>
      <c r="Q42" s="7" t="s">
        <v>209</v>
      </c>
      <c r="S42" s="87"/>
      <c r="AF42" s="2" t="s">
        <v>196</v>
      </c>
      <c r="AG42" s="134"/>
      <c r="AH42" s="134"/>
      <c r="AI42" s="134"/>
      <c r="AJ42" s="7" t="s">
        <v>209</v>
      </c>
      <c r="AM42" s="115">
        <f t="shared" ref="AM42:AM46" si="0">IF(ISBLANK(AG42),1,2)</f>
        <v>1</v>
      </c>
      <c r="AQ42" s="4" t="s">
        <v>73</v>
      </c>
      <c r="AR42" s="81" t="s">
        <v>81</v>
      </c>
      <c r="BT42" s="83"/>
      <c r="BU42" s="83"/>
      <c r="BV42" s="83"/>
      <c r="BW42" s="83"/>
      <c r="BX42" s="83"/>
      <c r="BY42" s="83"/>
      <c r="BZ42" s="83"/>
      <c r="CA42" s="83"/>
    </row>
    <row r="43" spans="1:79" ht="15" customHeight="1" x14ac:dyDescent="0.3">
      <c r="M43" s="2" t="s">
        <v>198</v>
      </c>
      <c r="N43" s="177">
        <f>'Form 2E - Design'!AF84</f>
        <v>0</v>
      </c>
      <c r="O43" s="177"/>
      <c r="P43" s="177"/>
      <c r="Q43" s="7" t="s">
        <v>200</v>
      </c>
      <c r="S43" s="87"/>
      <c r="AF43" s="2" t="s">
        <v>198</v>
      </c>
      <c r="AG43" s="134"/>
      <c r="AH43" s="134"/>
      <c r="AI43" s="134"/>
      <c r="AJ43" s="7" t="s">
        <v>200</v>
      </c>
      <c r="AM43" s="115">
        <f t="shared" si="0"/>
        <v>1</v>
      </c>
      <c r="AQ43" s="4" t="s">
        <v>74</v>
      </c>
      <c r="AR43" s="81" t="s">
        <v>78</v>
      </c>
      <c r="AS43" s="81"/>
      <c r="AV43" s="81"/>
      <c r="AW43" s="81"/>
      <c r="AX43" s="81"/>
      <c r="AY43" s="81"/>
      <c r="AZ43" s="81"/>
      <c r="BA43" s="81"/>
      <c r="BB43" s="81"/>
      <c r="BC43"/>
      <c r="BD43"/>
      <c r="BE43"/>
      <c r="BF43"/>
      <c r="BG43"/>
      <c r="BH43"/>
      <c r="BI43"/>
      <c r="BJ43"/>
      <c r="BK43"/>
      <c r="BL43"/>
      <c r="BM43"/>
      <c r="BN43"/>
      <c r="BO43"/>
      <c r="BP43"/>
      <c r="BQ43"/>
      <c r="BR43"/>
      <c r="BS43" s="83"/>
      <c r="BT43" s="83"/>
      <c r="BU43" s="83"/>
      <c r="BV43" s="83"/>
      <c r="BW43" s="83"/>
      <c r="BX43" s="83"/>
      <c r="BY43" s="83"/>
      <c r="BZ43" s="83"/>
      <c r="CA43" s="83"/>
    </row>
    <row r="44" spans="1:79" ht="15" customHeight="1" x14ac:dyDescent="0.3">
      <c r="M44" s="2" t="s">
        <v>199</v>
      </c>
      <c r="N44" s="177">
        <f>'Form 2E - Design'!AF82</f>
        <v>0</v>
      </c>
      <c r="O44" s="177"/>
      <c r="P44" s="177"/>
      <c r="Q44" s="7" t="s">
        <v>200</v>
      </c>
      <c r="S44" s="87"/>
      <c r="AF44" s="2" t="s">
        <v>199</v>
      </c>
      <c r="AG44" s="134"/>
      <c r="AH44" s="134"/>
      <c r="AI44" s="134"/>
      <c r="AJ44" s="7" t="s">
        <v>200</v>
      </c>
      <c r="AM44" s="115">
        <f t="shared" si="0"/>
        <v>1</v>
      </c>
      <c r="AP44" s="35"/>
      <c r="AT44" s="81"/>
      <c r="AU44" s="81"/>
      <c r="AV44" s="81"/>
      <c r="AW44" s="81"/>
      <c r="AX44" s="81"/>
      <c r="AY44" s="81"/>
      <c r="AZ44" s="81"/>
      <c r="BA44" s="81"/>
      <c r="BB44" s="81"/>
      <c r="BC44"/>
      <c r="BD44"/>
      <c r="BE44"/>
      <c r="BF44"/>
      <c r="BG44"/>
      <c r="BH44"/>
      <c r="BI44"/>
      <c r="BJ44"/>
      <c r="BK44"/>
      <c r="BL44"/>
      <c r="BM44"/>
      <c r="BN44"/>
      <c r="BO44"/>
      <c r="BP44"/>
      <c r="BQ44"/>
      <c r="BR44"/>
      <c r="BT44" s="32"/>
      <c r="BU44" s="32"/>
      <c r="BV44" s="32"/>
      <c r="BW44" s="32"/>
      <c r="BX44" s="32"/>
      <c r="BY44" s="32"/>
      <c r="BZ44" s="32"/>
      <c r="CA44" s="32"/>
    </row>
    <row r="45" spans="1:79" ht="15" customHeight="1" x14ac:dyDescent="0.3">
      <c r="M45" s="43" t="s">
        <v>349</v>
      </c>
      <c r="S45" s="87"/>
      <c r="AF45" s="43" t="s">
        <v>349</v>
      </c>
      <c r="BT45" s="32"/>
      <c r="BU45" s="32"/>
      <c r="BV45" s="32"/>
      <c r="BW45" s="32"/>
      <c r="BX45" s="32"/>
      <c r="BY45" s="32"/>
      <c r="BZ45" s="32"/>
      <c r="CA45" s="32"/>
    </row>
    <row r="46" spans="1:79" ht="15" customHeight="1" x14ac:dyDescent="0.3">
      <c r="M46" s="2" t="s">
        <v>350</v>
      </c>
      <c r="N46" s="177">
        <f>'Form 2E - Design'!AF87</f>
        <v>0</v>
      </c>
      <c r="O46" s="177"/>
      <c r="P46" s="177"/>
      <c r="Q46" s="7" t="s">
        <v>348</v>
      </c>
      <c r="S46" s="87"/>
      <c r="AF46" s="2" t="s">
        <v>350</v>
      </c>
      <c r="AG46" s="134"/>
      <c r="AH46" s="134"/>
      <c r="AI46" s="134"/>
      <c r="AJ46" s="7" t="s">
        <v>348</v>
      </c>
      <c r="AM46" s="115">
        <f t="shared" si="0"/>
        <v>1</v>
      </c>
      <c r="BT46" s="32"/>
      <c r="BU46" s="32"/>
      <c r="BV46" s="32"/>
      <c r="BW46" s="32"/>
      <c r="BX46" s="32"/>
      <c r="BY46" s="32"/>
      <c r="BZ46" s="32"/>
      <c r="CA46" s="32"/>
    </row>
    <row r="47" spans="1:79" ht="15" customHeight="1" x14ac:dyDescent="0.3">
      <c r="A47" s="7" t="s">
        <v>202</v>
      </c>
      <c r="S47" s="87"/>
      <c r="T47" s="7" t="s">
        <v>212</v>
      </c>
      <c r="AS47" s="81"/>
      <c r="AT47" s="81"/>
      <c r="AU47" s="81"/>
      <c r="BS47" s="32"/>
      <c r="BT47" s="32"/>
      <c r="BU47" s="32"/>
      <c r="BV47" s="32"/>
      <c r="BW47" s="32"/>
      <c r="BX47" s="32"/>
      <c r="BY47" s="32"/>
      <c r="BZ47" s="32"/>
      <c r="CA47" s="32"/>
    </row>
    <row r="48" spans="1:79" ht="4.95" customHeight="1" x14ac:dyDescent="0.3">
      <c r="S48" s="87"/>
      <c r="BT48" s="32"/>
      <c r="BU48" s="32"/>
      <c r="BV48" s="32"/>
      <c r="BW48" s="32"/>
      <c r="BX48" s="32"/>
      <c r="BY48" s="32"/>
      <c r="BZ48" s="32"/>
      <c r="CA48" s="32"/>
    </row>
    <row r="49" spans="1:79" ht="15" customHeight="1" x14ac:dyDescent="0.3">
      <c r="B49" s="126">
        <f>'Form 2E - Design'!K76</f>
        <v>0</v>
      </c>
      <c r="C49" s="35" t="s">
        <v>203</v>
      </c>
      <c r="H49" s="126">
        <f>'Form 2E - Design'!Q76</f>
        <v>0</v>
      </c>
      <c r="I49" s="35" t="s">
        <v>204</v>
      </c>
      <c r="S49" s="87"/>
      <c r="U49" s="65"/>
      <c r="V49" s="35" t="s">
        <v>203</v>
      </c>
      <c r="AA49" s="65"/>
      <c r="AB49" s="35" t="s">
        <v>204</v>
      </c>
      <c r="AM49" s="115">
        <f>IF(AND(ISBLANK(U49),ISBLANK(AA49),ISBLANK(U51),ISBLANK(AA51)),1,2)</f>
        <v>1</v>
      </c>
      <c r="BT49" s="32"/>
      <c r="BU49" s="32"/>
      <c r="BV49" s="32"/>
      <c r="BW49" s="32"/>
      <c r="BX49" s="32"/>
      <c r="BY49" s="32"/>
      <c r="BZ49" s="32"/>
      <c r="CA49" s="32"/>
    </row>
    <row r="50" spans="1:79" ht="4.95" customHeight="1" x14ac:dyDescent="0.3">
      <c r="S50" s="87"/>
      <c r="BT50" s="32"/>
      <c r="BU50" s="32"/>
      <c r="BV50" s="32"/>
      <c r="BW50" s="32"/>
      <c r="BX50" s="32"/>
      <c r="BY50" s="32"/>
      <c r="BZ50" s="32"/>
      <c r="CA50" s="32"/>
    </row>
    <row r="51" spans="1:79" ht="15" customHeight="1" x14ac:dyDescent="0.3">
      <c r="B51" s="126">
        <f>'Form 2E - Design'!X76</f>
        <v>0</v>
      </c>
      <c r="C51" s="35" t="s">
        <v>227</v>
      </c>
      <c r="H51" s="126">
        <f>'Form 2E - Design'!K78</f>
        <v>0</v>
      </c>
      <c r="I51" s="35" t="s">
        <v>174</v>
      </c>
      <c r="K51" s="2"/>
      <c r="L51" s="176">
        <f>'Form 2E - Design'!O78</f>
        <v>0</v>
      </c>
      <c r="M51" s="176"/>
      <c r="N51" s="176"/>
      <c r="O51" s="176"/>
      <c r="P51" s="176"/>
      <c r="S51" s="87"/>
      <c r="U51" s="65"/>
      <c r="V51" s="35" t="s">
        <v>227</v>
      </c>
      <c r="AA51" s="65"/>
      <c r="AB51" s="35" t="s">
        <v>174</v>
      </c>
      <c r="AD51" s="2"/>
      <c r="AE51" s="138"/>
      <c r="AF51" s="138"/>
      <c r="AG51" s="138"/>
      <c r="AH51" s="138"/>
      <c r="AI51" s="138"/>
      <c r="AM51" s="115">
        <f>IF(ISBLANK(AA51),1,2)</f>
        <v>1</v>
      </c>
      <c r="AQ51" s="4"/>
      <c r="AR51" s="81"/>
      <c r="AS51" s="81"/>
      <c r="AT51" s="81"/>
      <c r="AU51" s="81"/>
      <c r="AV51" s="81"/>
      <c r="AW51" s="81"/>
      <c r="AX51" s="81"/>
      <c r="AY51" s="81"/>
      <c r="AZ51" s="81"/>
      <c r="BA51" s="81"/>
      <c r="BB51" s="81"/>
      <c r="BC51"/>
      <c r="BD51"/>
      <c r="BE51"/>
      <c r="BF51"/>
      <c r="BG51"/>
      <c r="BH51"/>
      <c r="BI51"/>
      <c r="BJ51"/>
      <c r="BK51"/>
      <c r="BL51"/>
      <c r="BM51"/>
      <c r="BN51"/>
      <c r="BO51"/>
      <c r="BP51"/>
      <c r="BQ51"/>
      <c r="BR51"/>
      <c r="BT51" s="32"/>
      <c r="BU51" s="32"/>
      <c r="BV51" s="32"/>
      <c r="BW51" s="32"/>
      <c r="BX51" s="32"/>
      <c r="BY51" s="32"/>
      <c r="BZ51" s="32"/>
      <c r="CA51" s="32"/>
    </row>
    <row r="52" spans="1:79" ht="4.95" customHeight="1" x14ac:dyDescent="0.3">
      <c r="S52" s="87"/>
      <c r="BT52" s="32"/>
      <c r="BU52" s="32"/>
      <c r="BV52" s="32"/>
      <c r="BW52" s="32"/>
      <c r="BX52" s="32"/>
      <c r="BY52" s="32"/>
      <c r="BZ52" s="32"/>
      <c r="CA52" s="32"/>
    </row>
    <row r="53" spans="1:79" ht="15" customHeight="1" x14ac:dyDescent="0.3">
      <c r="A53" s="35" t="s">
        <v>201</v>
      </c>
      <c r="E53" s="2"/>
      <c r="S53" s="87"/>
      <c r="T53" s="35" t="s">
        <v>211</v>
      </c>
      <c r="X53" s="2"/>
      <c r="AQ53" s="4"/>
      <c r="AR53" s="81"/>
      <c r="AS53" s="81"/>
      <c r="AT53" s="81"/>
      <c r="AU53" s="81"/>
      <c r="AV53" s="81"/>
      <c r="AW53" s="81"/>
      <c r="AX53" s="81"/>
      <c r="AY53" s="81"/>
      <c r="AZ53" s="81"/>
      <c r="BA53" s="81"/>
      <c r="BB53" s="81"/>
      <c r="BC53"/>
      <c r="BD53"/>
      <c r="BE53"/>
      <c r="BF53"/>
      <c r="BG53"/>
      <c r="BH53"/>
      <c r="BI53"/>
      <c r="BJ53"/>
      <c r="BK53"/>
      <c r="BL53"/>
      <c r="BM53"/>
      <c r="BN53"/>
      <c r="BO53"/>
      <c r="BP53"/>
      <c r="BQ53"/>
      <c r="BR53"/>
      <c r="BT53" s="32"/>
      <c r="BU53" s="32"/>
      <c r="BV53" s="32"/>
      <c r="BW53" s="32"/>
      <c r="BX53" s="32"/>
      <c r="BY53" s="32"/>
      <c r="BZ53" s="32"/>
      <c r="CA53" s="32"/>
    </row>
    <row r="54" spans="1:79" ht="15" customHeight="1" x14ac:dyDescent="0.3">
      <c r="E54" s="2" t="s">
        <v>131</v>
      </c>
      <c r="F54" s="176">
        <f>'Form 2E - Design'!G87</f>
        <v>0</v>
      </c>
      <c r="G54" s="176"/>
      <c r="H54" s="176"/>
      <c r="I54" s="176"/>
      <c r="J54" s="81"/>
      <c r="K54" s="81"/>
      <c r="L54" s="81"/>
      <c r="M54" s="2" t="s">
        <v>132</v>
      </c>
      <c r="N54" s="176">
        <f>'Form 2E - Design'!O87</f>
        <v>0</v>
      </c>
      <c r="O54" s="176"/>
      <c r="P54" s="176"/>
      <c r="S54" s="87"/>
      <c r="X54" s="2" t="s">
        <v>131</v>
      </c>
      <c r="Y54" s="138"/>
      <c r="Z54" s="138"/>
      <c r="AA54" s="138"/>
      <c r="AB54" s="138"/>
      <c r="AC54" s="81"/>
      <c r="AD54" s="81"/>
      <c r="AE54" s="81"/>
      <c r="AF54" s="2" t="s">
        <v>132</v>
      </c>
      <c r="AG54" s="138"/>
      <c r="AH54" s="138"/>
      <c r="AI54" s="138"/>
      <c r="AQ54" s="4"/>
      <c r="AR54" s="81"/>
      <c r="AS54" s="81"/>
      <c r="AT54" s="81"/>
      <c r="AU54" s="81"/>
      <c r="AV54" s="81"/>
      <c r="AW54" s="81"/>
      <c r="AX54" s="81"/>
      <c r="AY54" s="81"/>
      <c r="AZ54" s="81"/>
      <c r="BA54" s="81"/>
      <c r="BB54" s="81"/>
      <c r="BC54"/>
      <c r="BD54"/>
      <c r="BE54"/>
      <c r="BF54"/>
      <c r="BG54"/>
      <c r="BH54"/>
      <c r="BI54"/>
      <c r="BJ54"/>
      <c r="BK54"/>
      <c r="BL54"/>
      <c r="BM54"/>
      <c r="BN54"/>
      <c r="BO54"/>
      <c r="BP54"/>
      <c r="BQ54"/>
      <c r="BR54"/>
      <c r="BT54" s="32"/>
      <c r="BU54" s="32"/>
      <c r="BV54" s="32"/>
      <c r="BW54" s="32"/>
      <c r="BX54" s="32"/>
      <c r="BY54" s="32"/>
      <c r="BZ54" s="32"/>
      <c r="CA54" s="32"/>
    </row>
    <row r="55" spans="1:79" ht="15" customHeight="1" x14ac:dyDescent="0.3">
      <c r="E55" s="2" t="s">
        <v>130</v>
      </c>
      <c r="F55" s="171">
        <f>'Form 2E - Design'!G88</f>
        <v>0</v>
      </c>
      <c r="G55" s="171"/>
      <c r="H55" s="171"/>
      <c r="I55" s="35" t="s">
        <v>37</v>
      </c>
      <c r="K55" s="38"/>
      <c r="S55" s="87"/>
      <c r="X55" s="2" t="s">
        <v>130</v>
      </c>
      <c r="Y55" s="135"/>
      <c r="Z55" s="135"/>
      <c r="AA55" s="135"/>
      <c r="AB55" s="35" t="s">
        <v>37</v>
      </c>
      <c r="AD55" s="38"/>
      <c r="AM55" s="115">
        <f>IF(ISBLANK(Y55),1,2)</f>
        <v>1</v>
      </c>
      <c r="BT55" s="32"/>
      <c r="BU55" s="32"/>
      <c r="BV55" s="32"/>
      <c r="BW55" s="32"/>
      <c r="BX55" s="32"/>
      <c r="BY55" s="32"/>
      <c r="BZ55" s="32"/>
      <c r="CA55" s="32"/>
    </row>
    <row r="56" spans="1:79" ht="15" customHeight="1" x14ac:dyDescent="0.3">
      <c r="E56" s="2" t="s">
        <v>129</v>
      </c>
      <c r="F56" s="171">
        <f>'Form 2E - Design'!G89</f>
        <v>0</v>
      </c>
      <c r="G56" s="171"/>
      <c r="H56" s="171"/>
      <c r="I56" s="35" t="s">
        <v>37</v>
      </c>
      <c r="K56" s="38"/>
      <c r="M56" s="2" t="s">
        <v>38</v>
      </c>
      <c r="N56" s="177">
        <f>'Form 2E - Design'!O89</f>
        <v>0</v>
      </c>
      <c r="O56" s="177"/>
      <c r="P56" s="177"/>
      <c r="Q56" s="35" t="s">
        <v>37</v>
      </c>
      <c r="S56" s="87"/>
      <c r="X56" s="2" t="s">
        <v>129</v>
      </c>
      <c r="Y56" s="135"/>
      <c r="Z56" s="135"/>
      <c r="AA56" s="135"/>
      <c r="AB56" s="35" t="s">
        <v>37</v>
      </c>
      <c r="AD56" s="38"/>
      <c r="AF56" s="2" t="s">
        <v>38</v>
      </c>
      <c r="AG56" s="134"/>
      <c r="AH56" s="134"/>
      <c r="AI56" s="134"/>
      <c r="AJ56" s="35" t="s">
        <v>37</v>
      </c>
      <c r="AM56" s="115">
        <f>IF(AND(ISBLANK(Y56),ISBLANK(AG56)),1,2)</f>
        <v>1</v>
      </c>
      <c r="BT56" s="32"/>
      <c r="BU56" s="32"/>
      <c r="BV56" s="32"/>
      <c r="BW56" s="32"/>
      <c r="BX56" s="32"/>
      <c r="BY56" s="32"/>
      <c r="BZ56" s="32"/>
      <c r="CA56" s="32"/>
    </row>
    <row r="57" spans="1:79" ht="15" customHeight="1" x14ac:dyDescent="0.3">
      <c r="E57" s="2" t="s">
        <v>126</v>
      </c>
      <c r="F57" s="171">
        <f>'Form 2E - Design'!G90</f>
        <v>0</v>
      </c>
      <c r="G57" s="171"/>
      <c r="H57" s="171"/>
      <c r="I57" s="35" t="s">
        <v>37</v>
      </c>
      <c r="K57" s="38"/>
      <c r="M57" s="2" t="s">
        <v>39</v>
      </c>
      <c r="N57" s="171">
        <f>'Form 2E - Design'!O90</f>
        <v>0</v>
      </c>
      <c r="O57" s="171"/>
      <c r="P57" s="171"/>
      <c r="Q57" s="35" t="s">
        <v>37</v>
      </c>
      <c r="S57" s="87"/>
      <c r="X57" s="2" t="s">
        <v>126</v>
      </c>
      <c r="Y57" s="135"/>
      <c r="Z57" s="135"/>
      <c r="AA57" s="135"/>
      <c r="AB57" s="35" t="s">
        <v>37</v>
      </c>
      <c r="AD57" s="38"/>
      <c r="AF57" s="2" t="s">
        <v>39</v>
      </c>
      <c r="AG57" s="135"/>
      <c r="AH57" s="135"/>
      <c r="AI57" s="135"/>
      <c r="AJ57" s="35" t="s">
        <v>37</v>
      </c>
      <c r="BT57" s="32"/>
      <c r="BU57" s="32"/>
      <c r="BV57" s="32"/>
      <c r="BW57" s="32"/>
      <c r="BX57" s="32"/>
      <c r="BY57" s="32"/>
      <c r="BZ57" s="32"/>
      <c r="CA57" s="32"/>
    </row>
    <row r="58" spans="1:79" ht="15" customHeight="1" x14ac:dyDescent="0.3">
      <c r="BT58" s="32"/>
      <c r="BU58" s="32"/>
      <c r="BV58" s="32"/>
      <c r="BW58" s="32"/>
      <c r="BX58" s="32"/>
      <c r="BY58" s="32"/>
      <c r="BZ58" s="32"/>
      <c r="CA58" s="32"/>
    </row>
    <row r="59" spans="1:79" ht="15" customHeight="1" x14ac:dyDescent="0.3">
      <c r="BT59" s="32"/>
      <c r="BU59" s="32"/>
      <c r="BV59" s="32"/>
      <c r="BW59" s="32"/>
      <c r="BX59" s="32"/>
      <c r="BY59" s="32"/>
      <c r="BZ59" s="32"/>
      <c r="CA59" s="32"/>
    </row>
    <row r="60" spans="1:79" ht="15" customHeight="1" x14ac:dyDescent="0.3">
      <c r="BT60" s="32"/>
      <c r="BU60" s="32"/>
      <c r="BV60" s="32"/>
      <c r="BW60" s="32"/>
      <c r="BX60" s="32"/>
      <c r="BY60" s="32"/>
      <c r="BZ60" s="32"/>
      <c r="CA60" s="32"/>
    </row>
    <row r="61" spans="1:79" ht="15" customHeight="1" x14ac:dyDescent="0.3">
      <c r="AK61" s="38"/>
      <c r="BT61" s="32"/>
      <c r="BU61" s="32"/>
      <c r="BV61" s="32"/>
      <c r="BW61" s="32"/>
      <c r="BX61" s="32"/>
      <c r="BY61" s="32"/>
      <c r="BZ61" s="32"/>
      <c r="CA61" s="32"/>
    </row>
    <row r="62" spans="1:79" ht="15" customHeight="1" x14ac:dyDescent="0.3">
      <c r="B62" s="136">
        <f>Tables!$C$13</f>
        <v>45383</v>
      </c>
      <c r="C62" s="136"/>
      <c r="D62" s="136"/>
      <c r="E62" s="136"/>
      <c r="F62" s="136"/>
      <c r="G62" s="136"/>
      <c r="H62" s="136"/>
      <c r="R62" s="137" t="s">
        <v>226</v>
      </c>
      <c r="S62" s="137"/>
      <c r="T62" s="137"/>
      <c r="U62" s="137"/>
      <c r="AK62" s="38"/>
      <c r="BT62" s="32"/>
      <c r="BU62" s="32"/>
      <c r="BV62" s="32"/>
      <c r="BW62" s="32"/>
      <c r="BX62" s="32"/>
      <c r="BY62" s="32"/>
      <c r="BZ62" s="32"/>
      <c r="CA62" s="32"/>
    </row>
    <row r="63" spans="1:79" ht="15" customHeight="1" x14ac:dyDescent="0.3">
      <c r="C63" s="2" t="s">
        <v>108</v>
      </c>
      <c r="D63" s="146">
        <f>IF(ISBLANK($E$15),"",$E$15)</f>
        <v>0</v>
      </c>
      <c r="E63" s="146"/>
      <c r="F63" s="146"/>
      <c r="G63" s="146"/>
      <c r="H63" s="146"/>
      <c r="I63" s="146"/>
      <c r="J63" s="146"/>
      <c r="K63" s="146"/>
      <c r="L63" s="146"/>
      <c r="M63" s="146"/>
      <c r="N63" s="146"/>
      <c r="O63" s="146"/>
      <c r="P63" s="146"/>
      <c r="Q63" s="146"/>
      <c r="R63" s="146"/>
      <c r="S63" s="146"/>
      <c r="T63" s="146"/>
      <c r="U63" s="146"/>
      <c r="V63" s="146"/>
      <c r="W63" s="146"/>
      <c r="X63" s="146"/>
      <c r="Y63" s="146"/>
      <c r="Z63" s="146"/>
      <c r="AA63" s="42"/>
      <c r="AB63" s="42"/>
      <c r="AC63" s="42"/>
      <c r="AF63" s="2" t="s">
        <v>140</v>
      </c>
      <c r="AG63" s="141">
        <f>$AF$15</f>
        <v>0</v>
      </c>
      <c r="AH63" s="141"/>
      <c r="AI63" s="141"/>
      <c r="AJ63" s="141"/>
      <c r="AK63" s="141"/>
      <c r="BT63" s="32"/>
      <c r="BU63" s="32"/>
      <c r="BV63" s="32"/>
      <c r="BW63" s="32"/>
      <c r="BX63" s="32"/>
      <c r="BY63" s="32"/>
      <c r="BZ63" s="32"/>
      <c r="CA63" s="32"/>
    </row>
    <row r="64" spans="1:79" ht="15" customHeight="1" x14ac:dyDescent="0.3">
      <c r="H64" s="43"/>
      <c r="I64" s="43"/>
      <c r="J64" s="2"/>
      <c r="K64" s="2"/>
      <c r="L64" s="2"/>
      <c r="M64" s="43"/>
      <c r="N64" s="42"/>
      <c r="O64" s="42"/>
      <c r="P64" s="42"/>
      <c r="Q64" s="42"/>
      <c r="R64" s="42"/>
      <c r="S64" s="42"/>
      <c r="T64" s="42"/>
      <c r="U64" s="42"/>
      <c r="V64" s="42"/>
      <c r="W64" s="42"/>
      <c r="X64" s="42"/>
      <c r="Y64" s="42"/>
      <c r="Z64" s="42"/>
      <c r="AA64" s="42"/>
      <c r="AB64" s="42"/>
      <c r="AC64" s="42"/>
      <c r="AF64" s="2" t="s">
        <v>141</v>
      </c>
      <c r="AG64" s="178">
        <f>IF(ISBLANK($AF$16),"",$AF$16)</f>
        <v>0</v>
      </c>
      <c r="AH64" s="178"/>
      <c r="AI64" s="178"/>
      <c r="AJ64" s="178"/>
      <c r="AK64" s="178"/>
      <c r="BT64" s="32"/>
      <c r="BU64" s="32"/>
      <c r="BV64" s="32"/>
      <c r="BW64" s="32"/>
      <c r="BX64" s="32"/>
      <c r="BY64" s="32"/>
      <c r="BZ64" s="32"/>
      <c r="CA64" s="32"/>
    </row>
    <row r="65" spans="1:79" ht="15" customHeight="1" x14ac:dyDescent="0.3">
      <c r="F65" s="137" t="s">
        <v>28</v>
      </c>
      <c r="G65" s="137"/>
      <c r="H65" s="137"/>
      <c r="I65" s="38"/>
      <c r="J65" s="137" t="s">
        <v>175</v>
      </c>
      <c r="K65" s="137"/>
      <c r="L65" s="137"/>
      <c r="M65" s="137"/>
      <c r="O65" s="137" t="s">
        <v>35</v>
      </c>
      <c r="P65" s="137"/>
      <c r="Q65" s="137"/>
      <c r="R65" s="137"/>
      <c r="S65" s="87"/>
      <c r="Y65" s="137" t="s">
        <v>28</v>
      </c>
      <c r="Z65" s="137"/>
      <c r="AA65" s="137"/>
      <c r="AB65" s="38"/>
      <c r="AC65" s="137" t="s">
        <v>175</v>
      </c>
      <c r="AD65" s="137"/>
      <c r="AE65" s="137"/>
      <c r="AF65" s="137"/>
      <c r="AH65" s="137" t="s">
        <v>35</v>
      </c>
      <c r="AI65" s="137"/>
      <c r="AJ65" s="137"/>
      <c r="AK65" s="137"/>
      <c r="BT65" s="32"/>
      <c r="BU65" s="32"/>
      <c r="BV65" s="32"/>
      <c r="BW65" s="32"/>
      <c r="BX65" s="32"/>
      <c r="BY65" s="32"/>
      <c r="BZ65" s="32"/>
      <c r="CA65" s="32"/>
    </row>
    <row r="66" spans="1:79" ht="15" customHeight="1" x14ac:dyDescent="0.3">
      <c r="E66" s="2" t="s">
        <v>128</v>
      </c>
      <c r="F66" s="176">
        <f>'Form 2E - Design'!G93</f>
        <v>0</v>
      </c>
      <c r="G66" s="176"/>
      <c r="H66" s="176"/>
      <c r="I66" s="38"/>
      <c r="J66" s="177">
        <f>'Form 2E - Design'!K93</f>
        <v>0</v>
      </c>
      <c r="K66" s="177"/>
      <c r="L66" s="177"/>
      <c r="M66" s="35" t="s">
        <v>36</v>
      </c>
      <c r="O66" s="177">
        <f>'Form 2E - Design'!P93</f>
        <v>0</v>
      </c>
      <c r="P66" s="177"/>
      <c r="Q66" s="177"/>
      <c r="R66" s="35" t="s">
        <v>37</v>
      </c>
      <c r="S66" s="87"/>
      <c r="X66" s="2" t="s">
        <v>128</v>
      </c>
      <c r="Y66" s="138"/>
      <c r="Z66" s="138"/>
      <c r="AA66" s="138"/>
      <c r="AB66" s="38"/>
      <c r="AC66" s="134"/>
      <c r="AD66" s="134"/>
      <c r="AE66" s="134"/>
      <c r="AF66" s="35" t="s">
        <v>36</v>
      </c>
      <c r="AH66" s="134"/>
      <c r="AI66" s="134"/>
      <c r="AJ66" s="134"/>
      <c r="AK66" s="35" t="s">
        <v>37</v>
      </c>
      <c r="AM66" s="115">
        <f>IF(ISBLANK(Y66),1,2)</f>
        <v>1</v>
      </c>
      <c r="BT66" s="32"/>
      <c r="BU66" s="32"/>
      <c r="BV66" s="32"/>
      <c r="BW66" s="32"/>
      <c r="BX66" s="32"/>
      <c r="BY66" s="32"/>
      <c r="BZ66" s="32"/>
      <c r="CA66" s="32"/>
    </row>
    <row r="67" spans="1:79" ht="15" customHeight="1" x14ac:dyDescent="0.3">
      <c r="E67" s="2" t="s">
        <v>205</v>
      </c>
      <c r="F67" s="170">
        <f>'Form 2E - Design'!G94</f>
        <v>0</v>
      </c>
      <c r="G67" s="170"/>
      <c r="H67" s="170"/>
      <c r="I67" s="38"/>
      <c r="J67" s="171">
        <f>'Form 2E - Design'!K94</f>
        <v>0</v>
      </c>
      <c r="K67" s="171"/>
      <c r="L67" s="171"/>
      <c r="M67" s="35" t="s">
        <v>36</v>
      </c>
      <c r="O67" s="171">
        <f>'Form 2E - Design'!P94</f>
        <v>0</v>
      </c>
      <c r="P67" s="171"/>
      <c r="Q67" s="171"/>
      <c r="R67" s="35" t="s">
        <v>37</v>
      </c>
      <c r="S67" s="87"/>
      <c r="X67" s="2" t="s">
        <v>205</v>
      </c>
      <c r="Y67" s="138"/>
      <c r="Z67" s="138"/>
      <c r="AA67" s="138"/>
      <c r="AB67" s="38"/>
      <c r="AC67" s="135"/>
      <c r="AD67" s="135"/>
      <c r="AE67" s="135"/>
      <c r="AF67" s="35" t="s">
        <v>36</v>
      </c>
      <c r="AH67" s="135"/>
      <c r="AI67" s="135"/>
      <c r="AJ67" s="135"/>
      <c r="AK67" s="35" t="s">
        <v>37</v>
      </c>
      <c r="AM67" s="115">
        <f t="shared" ref="AM67:AM70" si="1">IF(ISBLANK(Y67),1,2)</f>
        <v>1</v>
      </c>
      <c r="BT67" s="32"/>
      <c r="BU67" s="32"/>
      <c r="BV67" s="32"/>
      <c r="BW67" s="32"/>
      <c r="BX67" s="32"/>
      <c r="BY67" s="32"/>
      <c r="BZ67" s="32"/>
      <c r="CA67" s="32"/>
    </row>
    <row r="68" spans="1:79" ht="15" customHeight="1" x14ac:dyDescent="0.3">
      <c r="E68" s="2" t="s">
        <v>206</v>
      </c>
      <c r="F68" s="170">
        <f>'Form 2E - Design'!G95</f>
        <v>0</v>
      </c>
      <c r="G68" s="170"/>
      <c r="H68" s="170"/>
      <c r="I68" s="38"/>
      <c r="J68" s="171">
        <f>'Form 2E - Design'!K95</f>
        <v>0</v>
      </c>
      <c r="K68" s="171"/>
      <c r="L68" s="171"/>
      <c r="M68" s="35" t="s">
        <v>36</v>
      </c>
      <c r="O68" s="171">
        <f>'Form 2E - Design'!P95</f>
        <v>0</v>
      </c>
      <c r="P68" s="171"/>
      <c r="Q68" s="171"/>
      <c r="R68" s="35" t="s">
        <v>37</v>
      </c>
      <c r="S68" s="87"/>
      <c r="X68" s="2" t="s">
        <v>206</v>
      </c>
      <c r="Y68" s="138"/>
      <c r="Z68" s="138"/>
      <c r="AA68" s="138"/>
      <c r="AB68" s="38"/>
      <c r="AC68" s="135"/>
      <c r="AD68" s="135"/>
      <c r="AE68" s="135"/>
      <c r="AF68" s="35" t="s">
        <v>36</v>
      </c>
      <c r="AH68" s="135"/>
      <c r="AI68" s="135"/>
      <c r="AJ68" s="135"/>
      <c r="AK68" s="35" t="s">
        <v>37</v>
      </c>
      <c r="AM68" s="115">
        <f t="shared" si="1"/>
        <v>1</v>
      </c>
      <c r="BT68" s="32"/>
      <c r="BU68" s="32"/>
      <c r="BV68" s="32"/>
      <c r="BW68" s="32"/>
      <c r="BX68" s="32"/>
      <c r="BY68" s="32"/>
      <c r="BZ68" s="32"/>
      <c r="CA68" s="32"/>
    </row>
    <row r="69" spans="1:79" ht="15" customHeight="1" x14ac:dyDescent="0.3">
      <c r="E69" s="2" t="s">
        <v>207</v>
      </c>
      <c r="F69" s="170">
        <f>'Form 2E - Design'!G96</f>
        <v>0</v>
      </c>
      <c r="G69" s="170"/>
      <c r="H69" s="170"/>
      <c r="I69" s="38"/>
      <c r="J69" s="171">
        <f>'Form 2E - Design'!K96</f>
        <v>0</v>
      </c>
      <c r="K69" s="171"/>
      <c r="L69" s="171"/>
      <c r="M69" s="35" t="s">
        <v>36</v>
      </c>
      <c r="O69" s="171">
        <f>'Form 2E - Design'!P96</f>
        <v>0</v>
      </c>
      <c r="P69" s="171"/>
      <c r="Q69" s="171"/>
      <c r="R69" s="35" t="s">
        <v>37</v>
      </c>
      <c r="S69" s="87"/>
      <c r="X69" s="2" t="s">
        <v>207</v>
      </c>
      <c r="Y69" s="138"/>
      <c r="Z69" s="138"/>
      <c r="AA69" s="138"/>
      <c r="AB69" s="38"/>
      <c r="AC69" s="135"/>
      <c r="AD69" s="135"/>
      <c r="AE69" s="135"/>
      <c r="AF69" s="35" t="s">
        <v>36</v>
      </c>
      <c r="AH69" s="135"/>
      <c r="AI69" s="135"/>
      <c r="AJ69" s="135"/>
      <c r="AK69" s="35" t="s">
        <v>37</v>
      </c>
      <c r="AM69" s="115">
        <f t="shared" si="1"/>
        <v>1</v>
      </c>
      <c r="BS69"/>
      <c r="BT69" s="32"/>
      <c r="BU69" s="32"/>
      <c r="BV69" s="32"/>
      <c r="BW69" s="32"/>
      <c r="BX69" s="32"/>
      <c r="BY69" s="32"/>
      <c r="BZ69" s="32"/>
      <c r="CA69" s="32"/>
    </row>
    <row r="70" spans="1:79" ht="15" customHeight="1" x14ac:dyDescent="0.3">
      <c r="E70" s="2" t="s">
        <v>208</v>
      </c>
      <c r="F70" s="170">
        <f>'Form 2E - Design'!G97</f>
        <v>0</v>
      </c>
      <c r="G70" s="170"/>
      <c r="H70" s="170"/>
      <c r="I70" s="38"/>
      <c r="J70" s="171">
        <f>'Form 2E - Design'!K97</f>
        <v>0</v>
      </c>
      <c r="K70" s="171"/>
      <c r="L70" s="171"/>
      <c r="M70" s="35" t="s">
        <v>36</v>
      </c>
      <c r="O70" s="171">
        <f>'Form 2E - Design'!P97</f>
        <v>0</v>
      </c>
      <c r="P70" s="171"/>
      <c r="Q70" s="171"/>
      <c r="R70" s="35" t="s">
        <v>37</v>
      </c>
      <c r="S70" s="87"/>
      <c r="X70" s="2" t="s">
        <v>208</v>
      </c>
      <c r="Y70" s="138"/>
      <c r="Z70" s="138"/>
      <c r="AA70" s="138"/>
      <c r="AB70" s="38"/>
      <c r="AC70" s="135"/>
      <c r="AD70" s="135"/>
      <c r="AE70" s="135"/>
      <c r="AF70" s="35" t="s">
        <v>36</v>
      </c>
      <c r="AH70" s="135"/>
      <c r="AI70" s="135"/>
      <c r="AJ70" s="135"/>
      <c r="AK70" s="35" t="s">
        <v>37</v>
      </c>
      <c r="AM70" s="115">
        <f t="shared" si="1"/>
        <v>1</v>
      </c>
      <c r="AP70" s="31"/>
      <c r="BS70" s="32"/>
      <c r="BT70" s="32"/>
      <c r="BU70" s="32"/>
      <c r="BV70" s="32"/>
      <c r="BW70" s="32"/>
      <c r="BX70" s="32"/>
      <c r="BY70" s="32"/>
      <c r="BZ70" s="32"/>
      <c r="CA70" s="32"/>
    </row>
    <row r="71" spans="1:79" ht="4.95" customHeight="1" x14ac:dyDescent="0.3">
      <c r="B71" s="2"/>
      <c r="C71" s="2"/>
      <c r="D71" s="2"/>
      <c r="E71" s="2"/>
      <c r="F71" s="2"/>
      <c r="G71" s="2"/>
      <c r="J71" s="38"/>
      <c r="K71" s="38"/>
      <c r="L71" s="38"/>
      <c r="N71" s="38"/>
      <c r="O71" s="38"/>
      <c r="P71" s="38"/>
      <c r="R71" s="38"/>
      <c r="S71" s="38"/>
      <c r="T71" s="38"/>
      <c r="AA71" s="38"/>
      <c r="AB71" s="38"/>
      <c r="AC71" s="38"/>
      <c r="AE71" s="38"/>
      <c r="AF71" s="38"/>
      <c r="AG71" s="38"/>
      <c r="AI71" s="38"/>
      <c r="AJ71" s="38"/>
      <c r="AK71" s="38"/>
      <c r="AP71" s="31"/>
      <c r="BS71" s="32"/>
      <c r="BT71" s="32"/>
      <c r="BU71" s="32"/>
      <c r="BV71" s="32"/>
      <c r="BW71" s="32"/>
      <c r="BX71" s="32"/>
      <c r="BY71" s="32"/>
      <c r="BZ71" s="32"/>
      <c r="CA71" s="32"/>
    </row>
    <row r="72" spans="1:79" s="5" customFormat="1" ht="15" customHeight="1" x14ac:dyDescent="0.3">
      <c r="A72" s="184" t="s">
        <v>14</v>
      </c>
      <c r="B72" s="184"/>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c r="AG72" s="184"/>
      <c r="AH72" s="184"/>
      <c r="AI72" s="184"/>
      <c r="AJ72" s="184"/>
      <c r="AK72" s="184"/>
      <c r="AL72" s="184"/>
      <c r="AM72" s="89"/>
      <c r="AN72" s="89"/>
      <c r="BS72" s="32"/>
    </row>
    <row r="73" spans="1:79" s="5" customFormat="1" ht="4.95" customHeight="1" x14ac:dyDescent="0.3">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89"/>
      <c r="AN73" s="89"/>
      <c r="BS73" s="32"/>
    </row>
    <row r="74" spans="1:79" ht="15" customHeight="1" x14ac:dyDescent="0.3">
      <c r="B74" s="1" t="s">
        <v>47</v>
      </c>
      <c r="C74" s="1"/>
      <c r="D74" s="1"/>
      <c r="E74" s="1"/>
      <c r="F74" s="1"/>
      <c r="H74" s="39" t="s">
        <v>40</v>
      </c>
      <c r="I74" s="180">
        <f>'Form 2E - Design'!O99</f>
        <v>0</v>
      </c>
      <c r="J74" s="180"/>
      <c r="K74" s="180"/>
      <c r="L74" s="180"/>
      <c r="O74" s="66"/>
      <c r="P74" s="66"/>
      <c r="Q74" s="1"/>
      <c r="R74" s="1"/>
      <c r="S74" s="87"/>
      <c r="T74" s="88"/>
      <c r="U74" s="1" t="s">
        <v>48</v>
      </c>
      <c r="W74" s="1"/>
      <c r="X74" s="1"/>
      <c r="Y74" s="40"/>
      <c r="AA74" s="39"/>
      <c r="AC74" s="39" t="s">
        <v>40</v>
      </c>
      <c r="AD74" s="158"/>
      <c r="AE74" s="158"/>
      <c r="AF74" s="158"/>
      <c r="AG74" s="158"/>
      <c r="AH74" s="40"/>
      <c r="AI74" s="40"/>
      <c r="AJ74" s="40"/>
      <c r="AK74" s="40"/>
      <c r="AM74" s="115">
        <f>IF(ISBLANK(AD74),1,2)</f>
        <v>1</v>
      </c>
      <c r="BS74" s="32"/>
    </row>
    <row r="75" spans="1:79" ht="15" customHeight="1" x14ac:dyDescent="0.3">
      <c r="B75" s="1"/>
      <c r="C75" s="1"/>
      <c r="D75" s="1"/>
      <c r="E75" s="1"/>
      <c r="F75" s="1"/>
      <c r="H75" s="2" t="s">
        <v>41</v>
      </c>
      <c r="I75" s="181">
        <f>'Form 2E - Design'!W99</f>
        <v>0</v>
      </c>
      <c r="J75" s="181"/>
      <c r="K75" s="181"/>
      <c r="L75" s="181"/>
      <c r="O75" s="66"/>
      <c r="P75" s="66"/>
      <c r="Q75" s="41"/>
      <c r="S75" s="87"/>
      <c r="T75" s="88"/>
      <c r="AA75" s="2"/>
      <c r="AC75" s="2" t="s">
        <v>41</v>
      </c>
      <c r="AD75" s="182"/>
      <c r="AE75" s="182"/>
      <c r="AF75" s="182"/>
      <c r="AG75" s="182"/>
      <c r="AM75" s="115">
        <f>IF(ISBLANK(AD75),1,2)</f>
        <v>1</v>
      </c>
      <c r="BS75" s="32"/>
    </row>
    <row r="76" spans="1:79" ht="4.95" customHeight="1" x14ac:dyDescent="0.3">
      <c r="B76" s="1"/>
      <c r="C76" s="1"/>
      <c r="D76" s="1"/>
      <c r="E76" s="1"/>
      <c r="F76" s="1"/>
      <c r="G76" s="1"/>
      <c r="J76" s="2"/>
      <c r="K76" s="2"/>
      <c r="L76" s="2"/>
      <c r="M76" s="41"/>
      <c r="N76" s="41"/>
      <c r="O76" s="41"/>
      <c r="P76" s="41"/>
      <c r="Q76" s="41"/>
      <c r="U76" s="2"/>
      <c r="Z76" s="2"/>
      <c r="AA76" s="2"/>
      <c r="AB76" s="2"/>
      <c r="AC76" s="41"/>
      <c r="AD76" s="41"/>
      <c r="AE76" s="41"/>
      <c r="AF76" s="41"/>
      <c r="BS76" s="32"/>
    </row>
    <row r="77" spans="1:79" ht="15" customHeight="1" x14ac:dyDescent="0.3">
      <c r="B77" s="5" t="s">
        <v>19</v>
      </c>
      <c r="C77" s="5"/>
      <c r="D77" s="5"/>
      <c r="E77" s="5"/>
      <c r="F77" s="5"/>
      <c r="G77" s="5"/>
    </row>
    <row r="78" spans="1:79" ht="15" customHeight="1" x14ac:dyDescent="0.3">
      <c r="B78" s="149"/>
      <c r="C78" s="150"/>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c r="AK78" s="151"/>
    </row>
    <row r="79" spans="1:79" ht="15" customHeight="1" x14ac:dyDescent="0.3">
      <c r="B79" s="152"/>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c r="AA79" s="153"/>
      <c r="AB79" s="153"/>
      <c r="AC79" s="153"/>
      <c r="AD79" s="153"/>
      <c r="AE79" s="153"/>
      <c r="AF79" s="153"/>
      <c r="AG79" s="153"/>
      <c r="AH79" s="153"/>
      <c r="AI79" s="153"/>
      <c r="AJ79" s="153"/>
      <c r="AK79" s="154"/>
    </row>
    <row r="80" spans="1:79" ht="15" customHeight="1" x14ac:dyDescent="0.3">
      <c r="B80" s="155"/>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c r="AE80" s="156"/>
      <c r="AF80" s="156"/>
      <c r="AG80" s="156"/>
      <c r="AH80" s="156"/>
      <c r="AI80" s="156"/>
      <c r="AJ80" s="156"/>
      <c r="AK80" s="157"/>
    </row>
    <row r="81" spans="2:39" ht="4.95" customHeight="1" x14ac:dyDescent="0.3">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row>
    <row r="82" spans="2:39" ht="15" customHeight="1" x14ac:dyDescent="0.3">
      <c r="B82" s="1" t="s">
        <v>106</v>
      </c>
      <c r="C82" s="1"/>
      <c r="D82" s="1"/>
      <c r="E82" s="1"/>
      <c r="F82" s="1"/>
      <c r="G82" s="1"/>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row>
    <row r="83" spans="2:39" ht="15" customHeight="1" x14ac:dyDescent="0.3">
      <c r="C83" s="2"/>
      <c r="E83" s="2" t="s">
        <v>108</v>
      </c>
      <c r="F83" s="138"/>
      <c r="G83" s="138"/>
      <c r="H83" s="138"/>
      <c r="I83" s="138"/>
      <c r="J83" s="138"/>
      <c r="K83" s="138"/>
      <c r="L83" s="138"/>
      <c r="M83" s="138"/>
      <c r="N83" s="138"/>
      <c r="O83" s="138"/>
      <c r="P83" s="138"/>
      <c r="Q83" s="138"/>
      <c r="R83" s="138"/>
      <c r="S83" s="138"/>
      <c r="T83" s="138"/>
      <c r="U83" s="138"/>
      <c r="V83" s="138"/>
    </row>
    <row r="84" spans="2:39" ht="15" customHeight="1" x14ac:dyDescent="0.3">
      <c r="C84" s="2"/>
      <c r="E84" s="2" t="s">
        <v>109</v>
      </c>
      <c r="F84" s="142"/>
      <c r="G84" s="142"/>
      <c r="H84" s="142"/>
      <c r="I84" s="142"/>
      <c r="J84" s="142"/>
      <c r="K84" s="142"/>
      <c r="L84" s="142"/>
      <c r="M84" s="142"/>
      <c r="N84" s="142"/>
      <c r="O84" s="142"/>
      <c r="P84" s="142"/>
      <c r="Q84" s="142"/>
      <c r="R84" s="142"/>
      <c r="S84" s="142"/>
      <c r="T84" s="142"/>
      <c r="U84" s="142"/>
      <c r="V84" s="142"/>
      <c r="W84" s="4"/>
      <c r="X84" s="4"/>
      <c r="Y84" s="4"/>
      <c r="Z84" s="4"/>
      <c r="AA84" s="4"/>
      <c r="AB84" s="4"/>
      <c r="AC84" s="4"/>
      <c r="AD84" s="4"/>
      <c r="AE84" s="4"/>
      <c r="AF84" s="4"/>
      <c r="AG84" s="4"/>
      <c r="AH84" s="4"/>
      <c r="AI84" s="4"/>
      <c r="AJ84" s="4"/>
      <c r="AK84" s="4"/>
    </row>
    <row r="85" spans="2:39" ht="15" customHeight="1" x14ac:dyDescent="0.3">
      <c r="C85" s="2"/>
      <c r="E85" s="2" t="s">
        <v>294</v>
      </c>
      <c r="F85" s="142"/>
      <c r="G85" s="142"/>
      <c r="H85" s="142"/>
      <c r="I85" s="142"/>
      <c r="J85" s="142"/>
      <c r="K85" s="142"/>
      <c r="L85" s="142"/>
      <c r="M85" s="142"/>
      <c r="N85" s="142"/>
      <c r="O85" s="142"/>
      <c r="P85" s="142"/>
      <c r="Q85" s="142"/>
      <c r="R85" s="142"/>
      <c r="S85" s="142"/>
      <c r="T85" s="142"/>
      <c r="U85" s="142"/>
      <c r="V85" s="142"/>
      <c r="X85" s="2"/>
      <c r="Y85" s="2" t="s">
        <v>112</v>
      </c>
      <c r="Z85" s="165"/>
      <c r="AA85" s="165"/>
      <c r="AB85" s="165"/>
      <c r="AC85" s="165"/>
      <c r="AF85" s="2"/>
      <c r="AG85" s="2" t="s">
        <v>113</v>
      </c>
      <c r="AH85" s="174"/>
      <c r="AI85" s="174"/>
      <c r="AJ85" s="174"/>
      <c r="AK85" s="174"/>
    </row>
    <row r="86" spans="2:39" ht="15" customHeight="1" x14ac:dyDescent="0.3">
      <c r="C86" s="2"/>
      <c r="E86" s="2" t="s">
        <v>110</v>
      </c>
      <c r="F86" s="172"/>
      <c r="G86" s="172"/>
      <c r="H86" s="172"/>
      <c r="I86" s="172"/>
      <c r="J86" s="172"/>
      <c r="K86" s="172"/>
      <c r="L86" s="172"/>
      <c r="M86" s="172"/>
      <c r="N86" s="172"/>
      <c r="O86" s="172"/>
      <c r="P86" s="172"/>
      <c r="Q86" s="172"/>
      <c r="R86" s="172"/>
      <c r="S86" s="172"/>
      <c r="T86" s="172"/>
      <c r="U86" s="172"/>
      <c r="V86" s="172"/>
      <c r="X86" s="7"/>
      <c r="Y86" s="7"/>
      <c r="Z86" s="7"/>
      <c r="AA86" s="7"/>
      <c r="AB86" s="7"/>
      <c r="AC86" s="7"/>
      <c r="AD86" s="2" t="s">
        <v>114</v>
      </c>
      <c r="AE86" s="179"/>
      <c r="AF86" s="179"/>
      <c r="AG86" s="179"/>
      <c r="AH86" s="179"/>
      <c r="AI86" s="179"/>
      <c r="AJ86" s="179"/>
      <c r="AK86" s="179"/>
    </row>
    <row r="87" spans="2:39" ht="4.95" customHeight="1" x14ac:dyDescent="0.3">
      <c r="B87" s="2"/>
      <c r="C87" s="2"/>
      <c r="D87" s="2"/>
      <c r="E87" s="2"/>
      <c r="F87" s="2"/>
      <c r="G87" s="2"/>
      <c r="H87" s="44"/>
      <c r="I87" s="44"/>
      <c r="J87" s="44"/>
      <c r="K87" s="44"/>
      <c r="L87" s="44"/>
      <c r="M87" s="44"/>
      <c r="N87" s="44"/>
      <c r="O87" s="44"/>
      <c r="P87" s="44"/>
      <c r="Q87" s="44"/>
      <c r="R87" s="44"/>
      <c r="S87" s="44"/>
      <c r="T87" s="44"/>
      <c r="U87" s="44"/>
      <c r="V87" s="44"/>
      <c r="X87" s="4"/>
      <c r="Y87" s="4"/>
      <c r="Z87" s="4"/>
      <c r="AA87" s="4"/>
      <c r="AB87" s="4"/>
      <c r="AC87" s="4"/>
      <c r="AD87" s="2"/>
      <c r="AE87" s="4"/>
      <c r="AF87" s="4"/>
      <c r="AG87" s="4"/>
      <c r="AH87" s="4"/>
      <c r="AI87" s="4"/>
      <c r="AJ87" s="4"/>
      <c r="AK87" s="4"/>
    </row>
    <row r="88" spans="2:39" ht="15" customHeight="1" x14ac:dyDescent="0.3">
      <c r="B88" s="1" t="s">
        <v>277</v>
      </c>
      <c r="C88" s="1"/>
      <c r="D88" s="1"/>
      <c r="E88" s="1"/>
      <c r="F88" s="1"/>
      <c r="G88" s="1"/>
      <c r="H88" s="4"/>
      <c r="I88" s="4"/>
      <c r="J88" s="4"/>
      <c r="K88" s="4"/>
      <c r="L88" s="4"/>
      <c r="M88" s="4"/>
      <c r="N88" s="4"/>
      <c r="O88" s="4"/>
      <c r="P88" s="4"/>
      <c r="Q88" s="4"/>
      <c r="R88" s="4"/>
      <c r="S88" s="4"/>
      <c r="T88" s="4"/>
      <c r="U88" s="4"/>
      <c r="V88" s="4"/>
      <c r="X88" s="4"/>
      <c r="Y88" s="65"/>
      <c r="Z88" s="35" t="s">
        <v>107</v>
      </c>
      <c r="AA88" s="4"/>
      <c r="AB88" s="4"/>
      <c r="AC88" s="4"/>
      <c r="AH88" s="4"/>
      <c r="AI88" s="4"/>
      <c r="AJ88" s="4"/>
      <c r="AK88" s="4"/>
      <c r="AM88" s="115">
        <f>IF(ISBLANK(Y88),1,2)</f>
        <v>1</v>
      </c>
    </row>
    <row r="89" spans="2:39" ht="15" customHeight="1" x14ac:dyDescent="0.3">
      <c r="C89" s="2"/>
      <c r="E89" s="2" t="s">
        <v>111</v>
      </c>
      <c r="F89" s="138"/>
      <c r="G89" s="138"/>
      <c r="H89" s="138"/>
      <c r="I89" s="138"/>
      <c r="J89" s="138"/>
      <c r="K89" s="138"/>
      <c r="L89" s="138"/>
      <c r="M89" s="138"/>
      <c r="N89" s="138"/>
      <c r="O89" s="138"/>
      <c r="P89" s="138"/>
      <c r="Q89" s="138"/>
      <c r="R89" s="138"/>
      <c r="S89" s="138"/>
      <c r="T89" s="138"/>
      <c r="U89" s="138"/>
      <c r="V89" s="138"/>
      <c r="AM89" s="115">
        <f>IF(AND(ISBLANK(F89),ISBLANK(F90),ISBLANK(F91),ISBLANK(F93),ISBLANK(F92),ISBLANK(F94),ISBLANK(Z91),ISBLANK(AH91),ISBLANK(AE93),ISBLANK(AE94)),1,2)</f>
        <v>1</v>
      </c>
    </row>
    <row r="90" spans="2:39" ht="15" customHeight="1" x14ac:dyDescent="0.3">
      <c r="C90" s="2"/>
      <c r="E90" s="2" t="s">
        <v>109</v>
      </c>
      <c r="F90" s="142"/>
      <c r="G90" s="142"/>
      <c r="H90" s="142"/>
      <c r="I90" s="142"/>
      <c r="J90" s="142"/>
      <c r="K90" s="142"/>
      <c r="L90" s="142"/>
      <c r="M90" s="142"/>
      <c r="N90" s="142"/>
      <c r="O90" s="142"/>
      <c r="P90" s="142"/>
      <c r="Q90" s="142"/>
      <c r="R90" s="142"/>
      <c r="S90" s="142"/>
      <c r="T90" s="142"/>
      <c r="U90" s="142"/>
      <c r="V90" s="142"/>
      <c r="AE90" s="4"/>
      <c r="AF90" s="4"/>
      <c r="AG90" s="4"/>
      <c r="AH90" s="4"/>
      <c r="AI90" s="4"/>
      <c r="AJ90" s="4"/>
      <c r="AK90" s="4"/>
    </row>
    <row r="91" spans="2:39" ht="15" customHeight="1" x14ac:dyDescent="0.3">
      <c r="C91" s="2"/>
      <c r="E91" s="2" t="s">
        <v>294</v>
      </c>
      <c r="F91" s="142"/>
      <c r="G91" s="142"/>
      <c r="H91" s="142"/>
      <c r="I91" s="142"/>
      <c r="J91" s="142"/>
      <c r="K91" s="142"/>
      <c r="L91" s="142"/>
      <c r="M91" s="142"/>
      <c r="N91" s="142"/>
      <c r="O91" s="142"/>
      <c r="P91" s="142"/>
      <c r="Q91" s="142"/>
      <c r="R91" s="142"/>
      <c r="S91" s="142"/>
      <c r="T91" s="142"/>
      <c r="U91" s="142"/>
      <c r="V91" s="142"/>
      <c r="X91" s="2"/>
      <c r="Y91" s="2" t="s">
        <v>112</v>
      </c>
      <c r="Z91" s="165"/>
      <c r="AA91" s="165"/>
      <c r="AB91" s="165"/>
      <c r="AC91" s="165"/>
      <c r="AF91" s="2"/>
      <c r="AG91" s="2" t="s">
        <v>113</v>
      </c>
      <c r="AH91" s="165"/>
      <c r="AI91" s="165"/>
      <c r="AJ91" s="165"/>
      <c r="AK91" s="165"/>
    </row>
    <row r="92" spans="2:39" ht="15" customHeight="1" x14ac:dyDescent="0.3">
      <c r="C92" s="2"/>
      <c r="E92" s="2" t="s">
        <v>116</v>
      </c>
      <c r="F92" s="142"/>
      <c r="G92" s="142"/>
      <c r="H92" s="142"/>
      <c r="I92" s="142"/>
      <c r="J92" s="142"/>
      <c r="K92" s="142"/>
      <c r="L92" s="142"/>
      <c r="M92" s="142"/>
      <c r="N92" s="142"/>
      <c r="O92" s="142"/>
      <c r="P92" s="142"/>
      <c r="Q92" s="142"/>
      <c r="R92" s="142"/>
      <c r="S92" s="142"/>
      <c r="T92" s="142"/>
      <c r="U92" s="142"/>
      <c r="V92" s="142"/>
    </row>
    <row r="93" spans="2:39" ht="15" customHeight="1" x14ac:dyDescent="0.3">
      <c r="C93" s="2"/>
      <c r="E93" s="2" t="s">
        <v>108</v>
      </c>
      <c r="F93" s="138"/>
      <c r="G93" s="138"/>
      <c r="H93" s="138"/>
      <c r="I93" s="138"/>
      <c r="J93" s="138"/>
      <c r="K93" s="138"/>
      <c r="L93" s="138"/>
      <c r="M93" s="138"/>
      <c r="N93" s="138"/>
      <c r="O93" s="138"/>
      <c r="P93" s="138"/>
      <c r="Q93" s="138"/>
      <c r="R93" s="138"/>
      <c r="S93" s="138"/>
      <c r="T93" s="138"/>
      <c r="U93" s="138"/>
      <c r="V93" s="138"/>
      <c r="W93" s="4"/>
      <c r="X93" s="4"/>
      <c r="Y93" s="4"/>
      <c r="Z93" s="4"/>
      <c r="AA93" s="4"/>
      <c r="AB93" s="4"/>
      <c r="AC93" s="4"/>
      <c r="AD93" s="2" t="s">
        <v>115</v>
      </c>
      <c r="AE93" s="138"/>
      <c r="AF93" s="138"/>
      <c r="AG93" s="138"/>
      <c r="AH93" s="138"/>
      <c r="AI93" s="138"/>
      <c r="AJ93" s="138"/>
      <c r="AK93" s="138"/>
    </row>
    <row r="94" spans="2:39" ht="15" customHeight="1" x14ac:dyDescent="0.3">
      <c r="C94" s="2"/>
      <c r="E94" s="2" t="s">
        <v>110</v>
      </c>
      <c r="F94" s="172"/>
      <c r="G94" s="172"/>
      <c r="H94" s="172"/>
      <c r="I94" s="172"/>
      <c r="J94" s="172"/>
      <c r="K94" s="172"/>
      <c r="L94" s="172"/>
      <c r="M94" s="172"/>
      <c r="N94" s="172"/>
      <c r="O94" s="172"/>
      <c r="P94" s="172"/>
      <c r="Q94" s="172"/>
      <c r="R94" s="172"/>
      <c r="S94" s="172"/>
      <c r="T94" s="172"/>
      <c r="U94" s="172"/>
      <c r="V94" s="172"/>
      <c r="AD94" s="2" t="s">
        <v>114</v>
      </c>
      <c r="AE94" s="175"/>
      <c r="AF94" s="175"/>
      <c r="AG94" s="175"/>
      <c r="AH94" s="175"/>
      <c r="AI94" s="175"/>
      <c r="AJ94" s="175"/>
      <c r="AK94" s="175"/>
    </row>
    <row r="95" spans="2:39" ht="15" customHeight="1" x14ac:dyDescent="0.3">
      <c r="C95" s="2"/>
    </row>
    <row r="96" spans="2:39" ht="15" customHeight="1" x14ac:dyDescent="0.3">
      <c r="B96" s="1" t="s">
        <v>15</v>
      </c>
      <c r="C96" s="1"/>
      <c r="D96" s="1"/>
      <c r="E96" s="1"/>
      <c r="F96" s="1"/>
      <c r="G96" s="1"/>
      <c r="H96" s="1"/>
      <c r="I96" s="1"/>
    </row>
    <row r="97" spans="2:37" ht="15" customHeight="1" x14ac:dyDescent="0.3">
      <c r="B97" s="173" t="s">
        <v>261</v>
      </c>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3"/>
      <c r="AI97" s="173"/>
      <c r="AJ97" s="173"/>
      <c r="AK97" s="173"/>
    </row>
    <row r="98" spans="2:37" ht="15" customHeight="1" x14ac:dyDescent="0.3">
      <c r="B98" s="173"/>
      <c r="C98" s="173"/>
      <c r="D98" s="173"/>
      <c r="E98" s="173"/>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E98" s="173"/>
      <c r="AF98" s="173"/>
      <c r="AG98" s="173"/>
      <c r="AH98" s="173"/>
      <c r="AI98" s="173"/>
      <c r="AJ98" s="173"/>
      <c r="AK98" s="173"/>
    </row>
    <row r="99" spans="2:37" ht="15" customHeight="1" x14ac:dyDescent="0.3">
      <c r="B99" s="173"/>
      <c r="C99" s="173"/>
      <c r="D99" s="173"/>
      <c r="E99" s="173"/>
      <c r="F99" s="173"/>
      <c r="G99" s="173"/>
      <c r="H99" s="173"/>
      <c r="I99" s="173"/>
      <c r="J99" s="173"/>
      <c r="K99" s="173"/>
      <c r="L99" s="173"/>
      <c r="M99" s="173"/>
      <c r="N99" s="173"/>
      <c r="O99" s="173"/>
      <c r="P99" s="173"/>
      <c r="Q99" s="173"/>
      <c r="R99" s="173"/>
      <c r="S99" s="173"/>
      <c r="T99" s="173"/>
      <c r="U99" s="173"/>
      <c r="V99" s="173"/>
      <c r="W99" s="173"/>
      <c r="X99" s="173"/>
      <c r="Y99" s="173"/>
      <c r="Z99" s="173"/>
      <c r="AA99" s="173"/>
      <c r="AB99" s="173"/>
      <c r="AC99" s="173"/>
      <c r="AD99" s="173"/>
      <c r="AE99" s="173"/>
      <c r="AF99" s="173"/>
      <c r="AG99" s="173"/>
      <c r="AH99" s="173"/>
      <c r="AI99" s="173"/>
      <c r="AJ99" s="173"/>
      <c r="AK99" s="173"/>
    </row>
    <row r="100" spans="2:37" ht="15" customHeight="1" x14ac:dyDescent="0.3">
      <c r="B100" s="173"/>
      <c r="C100" s="173"/>
      <c r="D100" s="173"/>
      <c r="E100" s="173"/>
      <c r="F100" s="173"/>
      <c r="G100" s="173"/>
      <c r="H100" s="173"/>
      <c r="I100" s="173"/>
      <c r="J100" s="173"/>
      <c r="K100" s="173"/>
      <c r="L100" s="173"/>
      <c r="M100" s="173"/>
      <c r="N100" s="173"/>
      <c r="O100" s="173"/>
      <c r="P100" s="173"/>
      <c r="Q100" s="173"/>
      <c r="R100" s="173"/>
      <c r="S100" s="173"/>
      <c r="T100" s="173"/>
      <c r="U100" s="173"/>
      <c r="V100" s="173"/>
      <c r="W100" s="173"/>
      <c r="X100" s="173"/>
      <c r="Y100" s="173"/>
      <c r="Z100" s="173"/>
      <c r="AA100" s="173"/>
      <c r="AB100" s="173"/>
      <c r="AC100" s="173"/>
      <c r="AD100" s="173"/>
      <c r="AE100" s="173"/>
      <c r="AF100" s="173"/>
      <c r="AG100" s="173"/>
      <c r="AH100" s="173"/>
      <c r="AI100" s="173"/>
      <c r="AJ100" s="173"/>
      <c r="AK100" s="173"/>
    </row>
    <row r="101" spans="2:37" ht="15" customHeight="1" x14ac:dyDescent="0.3">
      <c r="D101" s="2" t="s">
        <v>154</v>
      </c>
      <c r="E101" s="138"/>
      <c r="F101" s="138"/>
      <c r="G101" s="138"/>
      <c r="H101" s="138"/>
      <c r="I101" s="138"/>
      <c r="J101" s="138"/>
      <c r="K101" s="138"/>
      <c r="L101" s="138"/>
      <c r="M101" s="138"/>
      <c r="N101" s="138"/>
      <c r="O101" s="138"/>
      <c r="P101" s="138"/>
      <c r="Q101" s="138"/>
      <c r="R101" s="138"/>
      <c r="S101" s="138"/>
      <c r="T101" s="138"/>
      <c r="U101" s="138"/>
      <c r="V101" s="138"/>
      <c r="W101" s="138"/>
      <c r="X101" s="138"/>
      <c r="Y101" s="138"/>
      <c r="AB101" s="2" t="s">
        <v>343</v>
      </c>
      <c r="AC101" s="2"/>
      <c r="AD101" s="2"/>
      <c r="AE101" s="2"/>
    </row>
    <row r="102" spans="2:37" ht="15" customHeight="1" x14ac:dyDescent="0.3">
      <c r="D102" s="2" t="s">
        <v>108</v>
      </c>
      <c r="E102" s="142"/>
      <c r="F102" s="142"/>
      <c r="G102" s="142"/>
      <c r="H102" s="142"/>
      <c r="I102" s="142"/>
      <c r="J102" s="142"/>
      <c r="K102" s="142"/>
      <c r="L102" s="142"/>
      <c r="M102" s="142"/>
      <c r="N102" s="142"/>
      <c r="O102" s="142"/>
      <c r="P102" s="142"/>
      <c r="Q102" s="142"/>
      <c r="R102" s="142"/>
      <c r="S102" s="142"/>
      <c r="T102" s="142"/>
      <c r="U102" s="142"/>
      <c r="V102" s="142"/>
      <c r="W102" s="142"/>
      <c r="X102" s="142"/>
      <c r="Y102" s="142"/>
    </row>
    <row r="103" spans="2:37" ht="15" customHeight="1" x14ac:dyDescent="0.3">
      <c r="D103" s="2" t="s">
        <v>109</v>
      </c>
      <c r="E103" s="142"/>
      <c r="F103" s="142"/>
      <c r="G103" s="142"/>
      <c r="H103" s="142"/>
      <c r="I103" s="142"/>
      <c r="J103" s="142"/>
      <c r="K103" s="142"/>
      <c r="L103" s="142"/>
      <c r="M103" s="142"/>
      <c r="N103" s="142"/>
      <c r="O103" s="142"/>
      <c r="P103" s="142"/>
      <c r="Q103" s="142"/>
      <c r="R103" s="142"/>
      <c r="S103" s="142"/>
      <c r="T103" s="142"/>
      <c r="U103" s="142"/>
      <c r="V103" s="142"/>
      <c r="W103" s="142"/>
      <c r="X103" s="142"/>
      <c r="Y103" s="142"/>
    </row>
    <row r="104" spans="2:37" ht="15" customHeight="1" x14ac:dyDescent="0.3">
      <c r="D104" s="2" t="s">
        <v>294</v>
      </c>
      <c r="E104" s="142"/>
      <c r="F104" s="142"/>
      <c r="G104" s="142"/>
      <c r="H104" s="142"/>
      <c r="I104" s="142"/>
      <c r="J104" s="142"/>
      <c r="K104" s="142"/>
      <c r="L104" s="70"/>
      <c r="M104" s="70"/>
      <c r="N104" s="127" t="s">
        <v>112</v>
      </c>
      <c r="O104" s="142"/>
      <c r="P104" s="142"/>
      <c r="Q104" s="142"/>
      <c r="R104" s="142"/>
      <c r="S104" s="70"/>
      <c r="T104" s="70"/>
      <c r="U104" s="70"/>
      <c r="V104" s="127" t="s">
        <v>113</v>
      </c>
      <c r="W104" s="143"/>
      <c r="X104" s="143"/>
      <c r="Y104" s="143"/>
    </row>
    <row r="105" spans="2:37" ht="15" customHeight="1" x14ac:dyDescent="0.3">
      <c r="D105" s="2" t="s">
        <v>110</v>
      </c>
      <c r="E105" s="144"/>
      <c r="F105" s="144"/>
      <c r="G105" s="144"/>
      <c r="H105" s="144"/>
      <c r="I105" s="144"/>
      <c r="J105" s="144"/>
      <c r="K105" s="144"/>
      <c r="L105" s="144"/>
      <c r="M105" s="144"/>
      <c r="N105" s="144"/>
      <c r="O105" s="144"/>
      <c r="P105" s="144"/>
      <c r="Q105" s="144"/>
      <c r="R105" s="144"/>
      <c r="S105" s="144"/>
      <c r="T105" s="144"/>
      <c r="U105" s="144"/>
      <c r="V105" s="144"/>
      <c r="W105" s="144"/>
      <c r="X105" s="144"/>
      <c r="Y105" s="144"/>
    </row>
    <row r="106" spans="2:37" ht="15" customHeight="1" x14ac:dyDescent="0.3">
      <c r="D106" s="2" t="s">
        <v>114</v>
      </c>
      <c r="E106" s="145"/>
      <c r="F106" s="145"/>
      <c r="G106" s="145"/>
      <c r="H106" s="145"/>
      <c r="I106" s="145"/>
      <c r="U106" s="62"/>
      <c r="V106" s="62"/>
      <c r="W106" s="62"/>
    </row>
    <row r="107" spans="2:37" ht="15" customHeight="1" x14ac:dyDescent="0.3">
      <c r="D107" s="2"/>
      <c r="E107" s="70"/>
      <c r="F107" s="70"/>
      <c r="G107" s="70"/>
      <c r="H107" s="70"/>
      <c r="I107" s="70"/>
      <c r="U107" s="62"/>
      <c r="V107" s="62"/>
      <c r="W107" s="62"/>
    </row>
    <row r="108" spans="2:37" ht="15" customHeight="1" x14ac:dyDescent="0.3">
      <c r="D108" s="2" t="s">
        <v>155</v>
      </c>
      <c r="E108" s="91"/>
      <c r="F108" s="91"/>
      <c r="G108" s="91"/>
      <c r="H108" s="91"/>
      <c r="I108" s="91"/>
      <c r="J108" s="91"/>
      <c r="K108" s="91"/>
      <c r="L108" s="91"/>
      <c r="M108" s="91"/>
      <c r="N108" s="91"/>
      <c r="O108" s="91"/>
      <c r="P108" s="91"/>
      <c r="Q108" s="91"/>
      <c r="R108" s="91"/>
      <c r="S108" s="91"/>
      <c r="T108" s="91"/>
      <c r="U108" s="62"/>
      <c r="V108" s="62"/>
      <c r="W108" s="62"/>
      <c r="AB108" s="2" t="s">
        <v>140</v>
      </c>
      <c r="AC108" s="139"/>
      <c r="AD108" s="139"/>
      <c r="AE108" s="139"/>
      <c r="AF108" s="139"/>
      <c r="AG108" s="139"/>
    </row>
    <row r="109" spans="2:37" ht="15" customHeight="1" x14ac:dyDescent="0.3">
      <c r="D109" s="2"/>
      <c r="S109" s="7"/>
      <c r="T109" s="7"/>
    </row>
    <row r="110" spans="2:37" ht="15" customHeight="1" x14ac:dyDescent="0.3">
      <c r="AK110" s="38"/>
    </row>
    <row r="111" spans="2:37" ht="15" customHeight="1" x14ac:dyDescent="0.3">
      <c r="B111" s="136">
        <f>Tables!$C$13</f>
        <v>45383</v>
      </c>
      <c r="C111" s="136"/>
      <c r="D111" s="136"/>
      <c r="E111" s="136"/>
      <c r="F111" s="136"/>
      <c r="G111" s="136"/>
      <c r="H111" s="136"/>
      <c r="R111" s="137" t="s">
        <v>225</v>
      </c>
      <c r="S111" s="137"/>
      <c r="T111" s="137"/>
      <c r="U111" s="137"/>
      <c r="AK111" s="38"/>
    </row>
    <row r="112" spans="2:37" ht="15" customHeight="1" x14ac:dyDescent="0.3"/>
    <row r="113" ht="15" customHeight="1" x14ac:dyDescent="0.3"/>
    <row r="114" ht="15" hidden="1" customHeight="1" x14ac:dyDescent="0.3"/>
    <row r="115" ht="15" hidden="1" customHeight="1" x14ac:dyDescent="0.3"/>
    <row r="116" ht="15" hidden="1" customHeight="1" x14ac:dyDescent="0.3"/>
    <row r="117" ht="15" hidden="1" customHeight="1" x14ac:dyDescent="0.3"/>
    <row r="118" ht="15" hidden="1" customHeight="1" x14ac:dyDescent="0.3"/>
    <row r="119" ht="15" hidden="1" customHeight="1" x14ac:dyDescent="0.3"/>
    <row r="120" ht="15" hidden="1" customHeight="1" x14ac:dyDescent="0.3"/>
    <row r="121" ht="15" hidden="1" customHeight="1" x14ac:dyDescent="0.3"/>
    <row r="122" ht="15" hidden="1" customHeight="1" x14ac:dyDescent="0.3"/>
    <row r="123" ht="15" hidden="1" customHeight="1" x14ac:dyDescent="0.3"/>
    <row r="124" ht="15" hidden="1" customHeight="1" x14ac:dyDescent="0.3"/>
    <row r="125" ht="15" hidden="1" customHeight="1" x14ac:dyDescent="0.3"/>
    <row r="126" ht="15" hidden="1" customHeight="1" x14ac:dyDescent="0.3"/>
    <row r="127" ht="15" hidden="1" customHeight="1" x14ac:dyDescent="0.3"/>
    <row r="128" ht="15" hidden="1" customHeight="1" x14ac:dyDescent="0.3"/>
    <row r="129" ht="15" hidden="1" customHeight="1" x14ac:dyDescent="0.3"/>
    <row r="130" ht="15" hidden="1" customHeight="1" x14ac:dyDescent="0.3"/>
    <row r="131" ht="15" hidden="1" customHeight="1" x14ac:dyDescent="0.3"/>
    <row r="132" ht="15" hidden="1" customHeight="1" x14ac:dyDescent="0.3"/>
    <row r="133" ht="15" hidden="1" customHeight="1" x14ac:dyDescent="0.3"/>
    <row r="134" ht="15" hidden="1" customHeight="1" x14ac:dyDescent="0.3"/>
    <row r="135" ht="15" hidden="1" customHeight="1" x14ac:dyDescent="0.3"/>
    <row r="136" ht="15" hidden="1" customHeight="1" x14ac:dyDescent="0.3"/>
    <row r="137" ht="15" hidden="1" customHeight="1" x14ac:dyDescent="0.3"/>
    <row r="138" ht="15" hidden="1" customHeight="1" x14ac:dyDescent="0.3"/>
    <row r="139" ht="15" hidden="1" customHeight="1" x14ac:dyDescent="0.3"/>
    <row r="140" ht="15" hidden="1" customHeight="1" x14ac:dyDescent="0.3"/>
    <row r="141" ht="15" hidden="1" customHeight="1" x14ac:dyDescent="0.3"/>
    <row r="142" ht="15" hidden="1" customHeight="1" x14ac:dyDescent="0.3"/>
    <row r="143" ht="15" hidden="1" customHeight="1" x14ac:dyDescent="0.3"/>
    <row r="144" ht="15" hidden="1" customHeight="1" x14ac:dyDescent="0.3"/>
    <row r="145" ht="15" hidden="1" customHeight="1" x14ac:dyDescent="0.3"/>
    <row r="146" ht="15" hidden="1" customHeight="1" x14ac:dyDescent="0.3"/>
    <row r="147" ht="15" hidden="1" customHeight="1" x14ac:dyDescent="0.3"/>
    <row r="148" ht="15" hidden="1" customHeight="1" x14ac:dyDescent="0.3"/>
  </sheetData>
  <sheetProtection algorithmName="SHA-512" hashValue="mPQi1oBm+y417a/Bf52xiSyd4XmYhyGfSj18fFiWYmxMJq9dzyygtvuuNCNiglgLjdQFiDhPDDDb79Fm9YcEeg==" saltValue="dWh/DguJIxaekGDuAcYztg==" spinCount="100000" sheet="1" objects="1" scenarios="1" selectLockedCells="1"/>
  <mergeCells count="123">
    <mergeCell ref="F89:V89"/>
    <mergeCell ref="F93:V93"/>
    <mergeCell ref="AF14:AK14"/>
    <mergeCell ref="AE86:AK86"/>
    <mergeCell ref="S1:AL4"/>
    <mergeCell ref="D63:Z63"/>
    <mergeCell ref="AG63:AK63"/>
    <mergeCell ref="I74:L74"/>
    <mergeCell ref="I75:L75"/>
    <mergeCell ref="AD74:AG74"/>
    <mergeCell ref="AD75:AG75"/>
    <mergeCell ref="E15:Z15"/>
    <mergeCell ref="E16:Z16"/>
    <mergeCell ref="F67:H67"/>
    <mergeCell ref="J67:L67"/>
    <mergeCell ref="O67:Q67"/>
    <mergeCell ref="A72:AL72"/>
    <mergeCell ref="H7:W7"/>
    <mergeCell ref="H11:AI11"/>
    <mergeCell ref="AC70:AE70"/>
    <mergeCell ref="A20:AL20"/>
    <mergeCell ref="F66:H66"/>
    <mergeCell ref="AH68:AJ68"/>
    <mergeCell ref="Y69:AA69"/>
    <mergeCell ref="J66:L66"/>
    <mergeCell ref="B62:H62"/>
    <mergeCell ref="Y54:AB54"/>
    <mergeCell ref="AG54:AI54"/>
    <mergeCell ref="AG64:AK64"/>
    <mergeCell ref="F56:H56"/>
    <mergeCell ref="O66:Q66"/>
    <mergeCell ref="AC69:AE69"/>
    <mergeCell ref="N43:P43"/>
    <mergeCell ref="R62:U62"/>
    <mergeCell ref="AH66:AJ66"/>
    <mergeCell ref="N44:P44"/>
    <mergeCell ref="F68:H68"/>
    <mergeCell ref="J68:L68"/>
    <mergeCell ref="O68:Q68"/>
    <mergeCell ref="AH67:AJ67"/>
    <mergeCell ref="Y68:AA68"/>
    <mergeCell ref="AC68:AE68"/>
    <mergeCell ref="F57:H57"/>
    <mergeCell ref="N57:P57"/>
    <mergeCell ref="F65:H65"/>
    <mergeCell ref="J65:M65"/>
    <mergeCell ref="O65:R65"/>
    <mergeCell ref="F54:I54"/>
    <mergeCell ref="L51:P51"/>
    <mergeCell ref="AE51:AI51"/>
    <mergeCell ref="N42:P42"/>
    <mergeCell ref="Y65:AA65"/>
    <mergeCell ref="AC65:AF65"/>
    <mergeCell ref="AH65:AK65"/>
    <mergeCell ref="N56:P56"/>
    <mergeCell ref="Y56:AA56"/>
    <mergeCell ref="AG56:AI56"/>
    <mergeCell ref="Y57:AA57"/>
    <mergeCell ref="AG57:AI57"/>
    <mergeCell ref="F55:H55"/>
    <mergeCell ref="BD1:BW4"/>
    <mergeCell ref="AP6:BC7"/>
    <mergeCell ref="AF15:AK15"/>
    <mergeCell ref="AF16:AK16"/>
    <mergeCell ref="AG43:AI43"/>
    <mergeCell ref="AG44:AI44"/>
    <mergeCell ref="AG46:AI46"/>
    <mergeCell ref="N46:P46"/>
    <mergeCell ref="Y66:AA66"/>
    <mergeCell ref="N54:P54"/>
    <mergeCell ref="Y55:AA55"/>
    <mergeCell ref="AC38:AG38"/>
    <mergeCell ref="AG41:AI41"/>
    <mergeCell ref="AG42:AI42"/>
    <mergeCell ref="AC66:AE66"/>
    <mergeCell ref="B111:H111"/>
    <mergeCell ref="R111:U111"/>
    <mergeCell ref="Z91:AC91"/>
    <mergeCell ref="AH91:AK91"/>
    <mergeCell ref="AE93:AK93"/>
    <mergeCell ref="AE94:AK94"/>
    <mergeCell ref="J27:R27"/>
    <mergeCell ref="AC27:AK27"/>
    <mergeCell ref="Y29:AE29"/>
    <mergeCell ref="Y30:AE30"/>
    <mergeCell ref="AC34:AG34"/>
    <mergeCell ref="N41:P41"/>
    <mergeCell ref="J38:N38"/>
    <mergeCell ref="J34:N34"/>
    <mergeCell ref="F30:L30"/>
    <mergeCell ref="F29:L29"/>
    <mergeCell ref="AH70:AJ70"/>
    <mergeCell ref="E105:Y105"/>
    <mergeCell ref="E106:I106"/>
    <mergeCell ref="AC108:AG108"/>
    <mergeCell ref="Y67:AA67"/>
    <mergeCell ref="AC67:AE67"/>
    <mergeCell ref="E101:Y101"/>
    <mergeCell ref="E102:Y102"/>
    <mergeCell ref="E103:Y103"/>
    <mergeCell ref="E104:K104"/>
    <mergeCell ref="O104:R104"/>
    <mergeCell ref="W104:Y104"/>
    <mergeCell ref="F69:H69"/>
    <mergeCell ref="J69:L69"/>
    <mergeCell ref="O69:Q69"/>
    <mergeCell ref="F94:V94"/>
    <mergeCell ref="F85:V85"/>
    <mergeCell ref="B97:AK100"/>
    <mergeCell ref="Z85:AC85"/>
    <mergeCell ref="AH85:AK85"/>
    <mergeCell ref="B78:AK80"/>
    <mergeCell ref="F83:V83"/>
    <mergeCell ref="F90:V90"/>
    <mergeCell ref="F91:V91"/>
    <mergeCell ref="F84:V84"/>
    <mergeCell ref="AH69:AJ69"/>
    <mergeCell ref="F92:V92"/>
    <mergeCell ref="F70:H70"/>
    <mergeCell ref="J70:L70"/>
    <mergeCell ref="O70:Q70"/>
    <mergeCell ref="Y70:AA70"/>
    <mergeCell ref="F86:V86"/>
  </mergeCells>
  <conditionalFormatting sqref="D63:Z63">
    <cfRule type="cellIs" dxfId="82" priority="208" operator="equal">
      <formula>0</formula>
    </cfRule>
  </conditionalFormatting>
  <conditionalFormatting sqref="E101:E102">
    <cfRule type="expression" dxfId="81" priority="10">
      <formula>ISBLANK(E101)</formula>
    </cfRule>
  </conditionalFormatting>
  <conditionalFormatting sqref="E104:E106">
    <cfRule type="expression" dxfId="80" priority="5">
      <formula>ISBLANK(E104)</formula>
    </cfRule>
  </conditionalFormatting>
  <conditionalFormatting sqref="E103:Y103">
    <cfRule type="expression" dxfId="79" priority="8">
      <formula>ISBLANK(E103)</formula>
    </cfRule>
  </conditionalFormatting>
  <conditionalFormatting sqref="E15:Z16 AF16">
    <cfRule type="cellIs" dxfId="78" priority="202" operator="equal">
      <formula>0</formula>
    </cfRule>
  </conditionalFormatting>
  <conditionalFormatting sqref="F83:F86 Z85 AH85">
    <cfRule type="expression" dxfId="77" priority="225">
      <formula>ISBLANK(F83)</formula>
    </cfRule>
  </conditionalFormatting>
  <conditionalFormatting sqref="F89:V94">
    <cfRule type="expression" priority="1" stopIfTrue="1">
      <formula>$AM$88=2</formula>
    </cfRule>
  </conditionalFormatting>
  <conditionalFormatting sqref="F92:V92">
    <cfRule type="expression" dxfId="76" priority="2">
      <formula>ISBLANK(F92)</formula>
    </cfRule>
  </conditionalFormatting>
  <conditionalFormatting sqref="G18 N18 Y18 AH18">
    <cfRule type="expression" dxfId="75" priority="221">
      <formula>ISBLANK(G18)</formula>
    </cfRule>
  </conditionalFormatting>
  <conditionalFormatting sqref="O104">
    <cfRule type="expression" dxfId="74" priority="6">
      <formula>ISBLANK(O104)</formula>
    </cfRule>
  </conditionalFormatting>
  <conditionalFormatting sqref="U49 AA49 U51 AA51">
    <cfRule type="expression" dxfId="73" priority="40">
      <formula>ISBLANK(U49)</formula>
    </cfRule>
    <cfRule type="expression" priority="39" stopIfTrue="1">
      <formula>$AM$49=2</formula>
    </cfRule>
  </conditionalFormatting>
  <conditionalFormatting sqref="W104">
    <cfRule type="expression" dxfId="72" priority="7">
      <formula>ISBLANK(W104)</formula>
    </cfRule>
  </conditionalFormatting>
  <conditionalFormatting sqref="Y23 AD23 Y25 AD25 Y27">
    <cfRule type="expression" dxfId="71" priority="58">
      <formula>ISBLANK(Y23)</formula>
    </cfRule>
    <cfRule type="expression" priority="57" stopIfTrue="1">
      <formula>$AM$23=2</formula>
    </cfRule>
  </conditionalFormatting>
  <conditionalFormatting sqref="Y32 AG32 Y34">
    <cfRule type="expression" priority="51" stopIfTrue="1">
      <formula>$AM$32=2</formula>
    </cfRule>
    <cfRule type="expression" dxfId="70" priority="52">
      <formula>ISBLANK(Y32)</formula>
    </cfRule>
  </conditionalFormatting>
  <conditionalFormatting sqref="Y36 AG36 Y38">
    <cfRule type="expression" dxfId="69" priority="48">
      <formula>ISBLANK(Y36)</formula>
    </cfRule>
    <cfRule type="expression" priority="47" stopIfTrue="1">
      <formula>$AM$36=2</formula>
    </cfRule>
  </conditionalFormatting>
  <conditionalFormatting sqref="Y88">
    <cfRule type="expression" priority="13" stopIfTrue="1">
      <formula>$AM$89=2</formula>
    </cfRule>
    <cfRule type="expression" dxfId="68" priority="226">
      <formula>ISBLANK(Y88)</formula>
    </cfRule>
  </conditionalFormatting>
  <conditionalFormatting sqref="Y29:AA29">
    <cfRule type="expression" dxfId="67" priority="1265">
      <formula>ISBLANK(AG44)</formula>
    </cfRule>
  </conditionalFormatting>
  <conditionalFormatting sqref="Y55:AA55">
    <cfRule type="expression" dxfId="66" priority="32">
      <formula>ISBLANK(Y55)</formula>
    </cfRule>
    <cfRule type="cellIs" priority="31" stopIfTrue="1" operator="greaterThan">
      <formula>0</formula>
    </cfRule>
    <cfRule type="expression" priority="30" stopIfTrue="1">
      <formula>$AM$56=2</formula>
    </cfRule>
  </conditionalFormatting>
  <conditionalFormatting sqref="Y56:AA56 AG56:AI56">
    <cfRule type="expression" priority="27" stopIfTrue="1">
      <formula>$AM$55=2</formula>
    </cfRule>
    <cfRule type="cellIs" priority="28" stopIfTrue="1" operator="greaterThan">
      <formula>0</formula>
    </cfRule>
    <cfRule type="expression" dxfId="65" priority="29">
      <formula>ISBLANK(Y56)</formula>
    </cfRule>
  </conditionalFormatting>
  <conditionalFormatting sqref="Y66:AA66">
    <cfRule type="expression" dxfId="64" priority="26">
      <formula>ISBLANK(Y66)</formula>
    </cfRule>
    <cfRule type="cellIs" priority="25" stopIfTrue="1" operator="greaterThan">
      <formula>0</formula>
    </cfRule>
  </conditionalFormatting>
  <conditionalFormatting sqref="Y54:AB54 AG54:AI54 Y57:AA57 AG57:AI57">
    <cfRule type="cellIs" priority="33" stopIfTrue="1" operator="notEqual">
      <formula>0</formula>
    </cfRule>
    <cfRule type="expression" dxfId="63" priority="34">
      <formula>ISBLANK(Y54)</formula>
    </cfRule>
  </conditionalFormatting>
  <conditionalFormatting sqref="Y29:AE30 AG41:AI42 AG43:AG44">
    <cfRule type="cellIs" priority="53" stopIfTrue="1" operator="greaterThan">
      <formula>0</formula>
    </cfRule>
  </conditionalFormatting>
  <conditionalFormatting sqref="Y30:AE30">
    <cfRule type="expression" dxfId="62" priority="1313">
      <formula>ISBLANK(Y30)</formula>
    </cfRule>
  </conditionalFormatting>
  <conditionalFormatting sqref="Z91 AH91 AE93:AE94 F89:F91 F93:F94">
    <cfRule type="expression" dxfId="61" priority="223">
      <formula>ISBLANK(F89)</formula>
    </cfRule>
  </conditionalFormatting>
  <conditionalFormatting sqref="Z91:AC91 AH91:AK91 AE93:AK94">
    <cfRule type="expression" priority="14" stopIfTrue="1">
      <formula>$AM$88=2</formula>
    </cfRule>
  </conditionalFormatting>
  <conditionalFormatting sqref="AB29:AC29 AE29">
    <cfRule type="expression" dxfId="60" priority="1266">
      <formula>ISBLANK(#REF!)</formula>
    </cfRule>
  </conditionalFormatting>
  <conditionalFormatting sqref="AC108">
    <cfRule type="expression" dxfId="59" priority="9">
      <formula>ISBLANK(AC108)</formula>
    </cfRule>
  </conditionalFormatting>
  <conditionalFormatting sqref="AC66:AE66 AH66:AJ66">
    <cfRule type="expression" dxfId="58" priority="24">
      <formula>$AM$66=2</formula>
    </cfRule>
  </conditionalFormatting>
  <conditionalFormatting sqref="AC66:AE70 AH66:AJ70">
    <cfRule type="cellIs" priority="15" stopIfTrue="1" operator="greaterThan">
      <formula>0</formula>
    </cfRule>
  </conditionalFormatting>
  <conditionalFormatting sqref="AC67:AE67 AH67:AJ67">
    <cfRule type="expression" dxfId="57" priority="22">
      <formula>$AM$67=2</formula>
    </cfRule>
  </conditionalFormatting>
  <conditionalFormatting sqref="AC68:AE68 AH68:AJ68">
    <cfRule type="expression" dxfId="56" priority="20">
      <formula>$AM$68=2</formula>
    </cfRule>
  </conditionalFormatting>
  <conditionalFormatting sqref="AC69:AE69 AH69:AJ69">
    <cfRule type="expression" dxfId="55" priority="18">
      <formula>$AM$69=2</formula>
    </cfRule>
  </conditionalFormatting>
  <conditionalFormatting sqref="AC70:AE70 AH70:AJ70">
    <cfRule type="expression" dxfId="54" priority="16">
      <formula>$AM$70=2</formula>
    </cfRule>
  </conditionalFormatting>
  <conditionalFormatting sqref="AC34:AG34">
    <cfRule type="expression" dxfId="53" priority="50">
      <formula>$AM$34=2</formula>
    </cfRule>
    <cfRule type="cellIs" priority="49" stopIfTrue="1" operator="greaterThan">
      <formula>0</formula>
    </cfRule>
  </conditionalFormatting>
  <conditionalFormatting sqref="AC38:AG38">
    <cfRule type="cellIs" priority="45" stopIfTrue="1" operator="greaterThan">
      <formula>0</formula>
    </cfRule>
    <cfRule type="expression" dxfId="52" priority="46">
      <formula>$AM$38=2</formula>
    </cfRule>
  </conditionalFormatting>
  <conditionalFormatting sqref="AC27:AK27">
    <cfRule type="cellIs" priority="55" stopIfTrue="1" operator="greaterThan">
      <formula>0</formula>
    </cfRule>
    <cfRule type="expression" dxfId="51" priority="56">
      <formula>$AM$27=2</formula>
    </cfRule>
  </conditionalFormatting>
  <conditionalFormatting sqref="AD29">
    <cfRule type="expression" dxfId="50" priority="1263">
      <formula>ISBLANK(AJ44)</formula>
    </cfRule>
  </conditionalFormatting>
  <conditionalFormatting sqref="AD74:AD75">
    <cfRule type="expression" dxfId="49" priority="306">
      <formula>ISBLANK(AD74)</formula>
    </cfRule>
  </conditionalFormatting>
  <conditionalFormatting sqref="AE86">
    <cfRule type="expression" dxfId="48" priority="224">
      <formula>ISBLANK(AE86)</formula>
    </cfRule>
  </conditionalFormatting>
  <conditionalFormatting sqref="AE51:AI51">
    <cfRule type="expression" dxfId="47" priority="38">
      <formula>$AM$51=2</formula>
    </cfRule>
    <cfRule type="cellIs" priority="37" stopIfTrue="1" operator="greaterThan">
      <formula>0</formula>
    </cfRule>
  </conditionalFormatting>
  <conditionalFormatting sqref="AF14:AF15">
    <cfRule type="expression" dxfId="46" priority="12">
      <formula>ISBLANK(AF14)</formula>
    </cfRule>
  </conditionalFormatting>
  <conditionalFormatting sqref="AF14:AK14">
    <cfRule type="expression" priority="11" stopIfTrue="1">
      <formula>$AM$14=0</formula>
    </cfRule>
  </conditionalFormatting>
  <conditionalFormatting sqref="AG43">
    <cfRule type="expression" dxfId="45" priority="1327">
      <formula>ISBLANK(AG65)</formula>
    </cfRule>
  </conditionalFormatting>
  <conditionalFormatting sqref="AG44">
    <cfRule type="expression" dxfId="44" priority="1049">
      <formula>ISBLANK(AG67)</formula>
    </cfRule>
  </conditionalFormatting>
  <conditionalFormatting sqref="AG41:AI42">
    <cfRule type="expression" dxfId="43" priority="1280">
      <formula>ISBLANK(AK56)</formula>
    </cfRule>
  </conditionalFormatting>
  <conditionalFormatting sqref="AG46:AI46">
    <cfRule type="expression" dxfId="42" priority="4">
      <formula>ISBLANK(AG46)</formula>
    </cfRule>
    <cfRule type="cellIs" priority="3" stopIfTrue="1" operator="greaterThan">
      <formula>0</formula>
    </cfRule>
  </conditionalFormatting>
  <conditionalFormatting sqref="AG63:AK64">
    <cfRule type="cellIs" dxfId="41" priority="189" operator="equal">
      <formula>0</formula>
    </cfRule>
  </conditionalFormatting>
  <dataValidations count="2">
    <dataValidation type="list" allowBlank="1" showInputMessage="1" showErrorMessage="1" sqref="Y54:AB54" xr:uid="{13611FAD-F418-413C-AF43-9561C8087649}">
      <formula1>Material</formula1>
    </dataValidation>
    <dataValidation type="list" allowBlank="1" showInputMessage="1" showErrorMessage="1" sqref="AG54:AI54 Y66:AA66 Y67:AA67 Y68:AA68 Y69:AA69 Y70:AA70" xr:uid="{A4EB1091-40B4-40A2-BEE7-4EEED0042751}">
      <formula1>Shape</formula1>
    </dataValidation>
  </dataValidations>
  <printOptions horizontalCentered="1"/>
  <pageMargins left="0.25" right="0.25" top="0.25" bottom="0.25" header="0.3" footer="0.3"/>
  <pageSetup orientation="portrait" horizontalDpi="1200" verticalDpi="1200" r:id="rId1"/>
  <rowBreaks count="1" manualBreakCount="1">
    <brk id="62" max="16383" man="1"/>
  </rowBreaks>
  <colBreaks count="1" manualBreakCount="1">
    <brk id="40" max="1048575" man="1"/>
  </colBreaks>
  <drawing r:id="rId2"/>
  <legacyDrawing r:id="rId3"/>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r:uid="{15328467-34E1-4429-BBED-E9EF3D4805F6}">
          <x14:formula1>
            <xm:f>Tables!$C$2:$C$7</xm:f>
          </x14:formula1>
          <xm:sqref>H71 W71:Y71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4D585-F4DB-4182-AFF1-408132D60B7F}">
  <sheetPr codeName="Sheet1">
    <tabColor theme="7" tint="0.39997558519241921"/>
  </sheetPr>
  <dimension ref="A1:CW152"/>
  <sheetViews>
    <sheetView showGridLines="0" showRowColHeaders="0" showZeros="0" zoomScale="150" zoomScaleNormal="150" workbookViewId="0">
      <selection activeCell="AE15" sqref="AE15:AJ15"/>
    </sheetView>
  </sheetViews>
  <sheetFormatPr defaultColWidth="0" defaultRowHeight="0" customHeight="1" zeroHeight="1" x14ac:dyDescent="0.3"/>
  <cols>
    <col min="1" max="1" width="1.77734375" style="35" customWidth="1"/>
    <col min="2" max="36" width="2.77734375" style="35" customWidth="1"/>
    <col min="37" max="37" width="1.77734375" style="35" customWidth="1"/>
    <col min="38" max="39" width="4.77734375" style="19" hidden="1" customWidth="1"/>
    <col min="40" max="40" width="4.77734375" style="35" hidden="1" customWidth="1"/>
    <col min="41" max="80" width="2.77734375" style="35" customWidth="1"/>
    <col min="81" max="81" width="8.88671875" style="35" hidden="1" customWidth="1"/>
    <col min="82" max="101" width="0" style="35" hidden="1" customWidth="1"/>
    <col min="102" max="16384" width="8.88671875" style="35" hidden="1"/>
  </cols>
  <sheetData>
    <row r="1" spans="1:80" ht="15" customHeight="1" x14ac:dyDescent="0.3">
      <c r="G1" s="3"/>
      <c r="H1" s="3"/>
      <c r="I1" s="3"/>
      <c r="J1" s="3"/>
      <c r="K1" s="3"/>
      <c r="L1" s="3"/>
      <c r="M1" s="3"/>
      <c r="N1" s="3"/>
      <c r="O1" s="3"/>
      <c r="P1" s="3"/>
      <c r="Q1" s="147" t="s">
        <v>181</v>
      </c>
      <c r="R1" s="147"/>
      <c r="S1" s="147"/>
      <c r="T1" s="147"/>
      <c r="U1" s="147"/>
      <c r="V1" s="147"/>
      <c r="W1" s="147"/>
      <c r="X1" s="147"/>
      <c r="Y1" s="147"/>
      <c r="Z1" s="147"/>
      <c r="AA1" s="147"/>
      <c r="AB1" s="147"/>
      <c r="AC1" s="147"/>
      <c r="AD1" s="147"/>
      <c r="AE1" s="147"/>
      <c r="AF1" s="147"/>
      <c r="AG1" s="147"/>
      <c r="AH1" s="147"/>
      <c r="AI1" s="147"/>
      <c r="AJ1" s="147"/>
      <c r="AK1" s="147"/>
      <c r="AN1" s="9"/>
      <c r="BF1" s="147" t="str">
        <f>Q1</f>
        <v>Form 4E - Hydrodynamic Separator
Annual Inspection Form</v>
      </c>
      <c r="BG1" s="147"/>
      <c r="BH1" s="147"/>
      <c r="BI1" s="147"/>
      <c r="BJ1" s="147"/>
      <c r="BK1" s="147"/>
      <c r="BL1" s="147"/>
      <c r="BM1" s="147"/>
      <c r="BN1" s="147"/>
      <c r="BO1" s="147"/>
      <c r="BP1" s="147"/>
      <c r="BQ1" s="147"/>
      <c r="BR1" s="147"/>
      <c r="BS1" s="147"/>
      <c r="BT1" s="147"/>
      <c r="BU1" s="147"/>
      <c r="BV1" s="147"/>
      <c r="BW1" s="147"/>
      <c r="BX1" s="147"/>
    </row>
    <row r="2" spans="1:80" ht="15" customHeight="1" x14ac:dyDescent="0.3">
      <c r="E2" s="3"/>
      <c r="F2" s="3"/>
      <c r="G2" s="3"/>
      <c r="H2" s="3"/>
      <c r="I2" s="3"/>
      <c r="J2" s="3"/>
      <c r="K2" s="3"/>
      <c r="L2" s="3"/>
      <c r="M2" s="3"/>
      <c r="N2" s="3"/>
      <c r="O2" s="3"/>
      <c r="P2" s="3"/>
      <c r="Q2" s="147"/>
      <c r="R2" s="147"/>
      <c r="S2" s="147"/>
      <c r="T2" s="147"/>
      <c r="U2" s="147"/>
      <c r="V2" s="147"/>
      <c r="W2" s="147"/>
      <c r="X2" s="147"/>
      <c r="Y2" s="147"/>
      <c r="Z2" s="147"/>
      <c r="AA2" s="147"/>
      <c r="AB2" s="147"/>
      <c r="AC2" s="147"/>
      <c r="AD2" s="147"/>
      <c r="AE2" s="147"/>
      <c r="AF2" s="147"/>
      <c r="AG2" s="147"/>
      <c r="AH2" s="147"/>
      <c r="AI2" s="147"/>
      <c r="AJ2" s="147"/>
      <c r="AK2" s="147"/>
      <c r="AN2" s="9"/>
      <c r="BF2" s="147"/>
      <c r="BG2" s="147"/>
      <c r="BH2" s="147"/>
      <c r="BI2" s="147"/>
      <c r="BJ2" s="147"/>
      <c r="BK2" s="147"/>
      <c r="BL2" s="147"/>
      <c r="BM2" s="147"/>
      <c r="BN2" s="147"/>
      <c r="BO2" s="147"/>
      <c r="BP2" s="147"/>
      <c r="BQ2" s="147"/>
      <c r="BR2" s="147"/>
      <c r="BS2" s="147"/>
      <c r="BT2" s="147"/>
      <c r="BU2" s="147"/>
      <c r="BV2" s="147"/>
      <c r="BW2" s="147"/>
      <c r="BX2" s="147"/>
      <c r="CB2" s="21"/>
    </row>
    <row r="3" spans="1:80" ht="15" customHeight="1" x14ac:dyDescent="0.3">
      <c r="E3" s="3"/>
      <c r="F3" s="3"/>
      <c r="G3" s="3"/>
      <c r="H3" s="3"/>
      <c r="I3" s="3"/>
      <c r="J3" s="3"/>
      <c r="K3" s="3"/>
      <c r="L3" s="3"/>
      <c r="M3" s="3"/>
      <c r="N3" s="3"/>
      <c r="O3" s="3"/>
      <c r="P3" s="3"/>
      <c r="Q3" s="147"/>
      <c r="R3" s="147"/>
      <c r="S3" s="147"/>
      <c r="T3" s="147"/>
      <c r="U3" s="147"/>
      <c r="V3" s="147"/>
      <c r="W3" s="147"/>
      <c r="X3" s="147"/>
      <c r="Y3" s="147"/>
      <c r="Z3" s="147"/>
      <c r="AA3" s="147"/>
      <c r="AB3" s="147"/>
      <c r="AC3" s="147"/>
      <c r="AD3" s="147"/>
      <c r="AE3" s="147"/>
      <c r="AF3" s="147"/>
      <c r="AG3" s="147"/>
      <c r="AH3" s="147"/>
      <c r="AI3" s="147"/>
      <c r="AJ3" s="147"/>
      <c r="AK3" s="147"/>
      <c r="AN3" s="9"/>
      <c r="BF3" s="147"/>
      <c r="BG3" s="147"/>
      <c r="BH3" s="147"/>
      <c r="BI3" s="147"/>
      <c r="BJ3" s="147"/>
      <c r="BK3" s="147"/>
      <c r="BL3" s="147"/>
      <c r="BM3" s="147"/>
      <c r="BN3" s="147"/>
      <c r="BO3" s="147"/>
      <c r="BP3" s="147"/>
      <c r="BQ3" s="147"/>
      <c r="BR3" s="147"/>
      <c r="BS3" s="147"/>
      <c r="BT3" s="147"/>
      <c r="BU3" s="147"/>
      <c r="BV3" s="147"/>
      <c r="BW3" s="147"/>
      <c r="BX3" s="147"/>
      <c r="CB3" s="21"/>
    </row>
    <row r="4" spans="1:80" ht="15" customHeight="1" x14ac:dyDescent="0.3">
      <c r="E4" s="3"/>
      <c r="F4" s="3"/>
      <c r="G4" s="3"/>
      <c r="H4" s="3"/>
      <c r="I4" s="3"/>
      <c r="J4" s="3"/>
      <c r="K4" s="3"/>
      <c r="L4" s="3"/>
      <c r="M4" s="3"/>
      <c r="N4" s="3"/>
      <c r="O4" s="3"/>
      <c r="P4" s="3"/>
      <c r="Q4" s="147"/>
      <c r="R4" s="147"/>
      <c r="S4" s="147"/>
      <c r="T4" s="147"/>
      <c r="U4" s="147"/>
      <c r="V4" s="147"/>
      <c r="W4" s="147"/>
      <c r="X4" s="147"/>
      <c r="Y4" s="147"/>
      <c r="Z4" s="147"/>
      <c r="AA4" s="147"/>
      <c r="AB4" s="147"/>
      <c r="AC4" s="147"/>
      <c r="AD4" s="147"/>
      <c r="AE4" s="147"/>
      <c r="AF4" s="147"/>
      <c r="AG4" s="147"/>
      <c r="AH4" s="147"/>
      <c r="AI4" s="147"/>
      <c r="AJ4" s="147"/>
      <c r="AK4" s="147"/>
      <c r="AN4" s="9"/>
      <c r="BF4" s="147"/>
      <c r="BG4" s="147"/>
      <c r="BH4" s="147"/>
      <c r="BI4" s="147"/>
      <c r="BJ4" s="147"/>
      <c r="BK4" s="147"/>
      <c r="BL4" s="147"/>
      <c r="BM4" s="147"/>
      <c r="BN4" s="147"/>
      <c r="BO4" s="147"/>
      <c r="BP4" s="147"/>
      <c r="BQ4" s="147"/>
      <c r="BR4" s="147"/>
      <c r="BS4" s="147"/>
      <c r="BT4" s="147"/>
      <c r="BU4" s="147"/>
      <c r="BV4" s="147"/>
      <c r="BW4" s="147"/>
      <c r="BX4" s="147"/>
      <c r="CB4" s="21"/>
    </row>
    <row r="5" spans="1:80" ht="4.95" customHeight="1" x14ac:dyDescent="0.3">
      <c r="E5" s="3"/>
      <c r="F5" s="3"/>
      <c r="G5" s="3"/>
      <c r="H5" s="3"/>
      <c r="I5" s="3"/>
      <c r="J5" s="3"/>
      <c r="K5" s="3"/>
      <c r="L5" s="3"/>
      <c r="M5" s="3"/>
      <c r="N5" s="3"/>
      <c r="O5" s="3"/>
      <c r="P5" s="3"/>
      <c r="Q5" s="3"/>
      <c r="R5" s="3"/>
      <c r="S5" s="3"/>
      <c r="T5" s="3"/>
      <c r="U5" s="3"/>
      <c r="V5" s="3"/>
      <c r="W5" s="3"/>
      <c r="X5" s="3"/>
      <c r="Y5" s="3"/>
      <c r="Z5" s="3"/>
      <c r="AA5" s="3"/>
      <c r="AB5" s="22"/>
      <c r="AC5" s="22"/>
      <c r="AD5" s="22"/>
      <c r="AE5" s="22"/>
      <c r="AF5" s="22"/>
      <c r="AG5" s="22"/>
      <c r="AH5" s="22"/>
      <c r="AI5" s="22"/>
      <c r="AJ5" s="22"/>
      <c r="AN5" s="9"/>
    </row>
    <row r="6" spans="1:80" ht="15" customHeight="1" x14ac:dyDescent="0.3">
      <c r="A6" s="23"/>
      <c r="B6" s="24" t="s">
        <v>89</v>
      </c>
      <c r="C6" s="24"/>
      <c r="D6" s="24"/>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6"/>
      <c r="AN6" s="9"/>
      <c r="AP6" s="148" t="s">
        <v>55</v>
      </c>
      <c r="AQ6" s="148"/>
      <c r="AR6" s="148"/>
      <c r="AS6" s="148"/>
      <c r="AT6" s="148"/>
      <c r="AU6" s="148"/>
      <c r="AV6" s="148"/>
      <c r="AW6" s="148"/>
      <c r="AX6" s="148"/>
      <c r="AY6" s="148"/>
      <c r="AZ6" s="148"/>
      <c r="BA6" s="148"/>
      <c r="BB6" s="148"/>
      <c r="BC6" s="148"/>
      <c r="BD6" s="148"/>
      <c r="BE6" s="148"/>
      <c r="BF6" s="68"/>
      <c r="BG6" s="68"/>
      <c r="BH6" s="68"/>
      <c r="BI6" s="68"/>
      <c r="BJ6" s="68"/>
      <c r="BK6" s="68"/>
      <c r="BL6" s="68"/>
      <c r="BM6" s="68"/>
      <c r="BN6" s="68"/>
      <c r="BO6" s="68"/>
      <c r="BP6" s="68"/>
      <c r="BQ6" s="68"/>
      <c r="BR6" s="68"/>
      <c r="BS6" s="68"/>
      <c r="BT6" s="68"/>
      <c r="BU6" s="68"/>
      <c r="BV6" s="68"/>
      <c r="BW6" s="68"/>
      <c r="BX6" s="68"/>
      <c r="BY6" s="68"/>
      <c r="BZ6" s="68"/>
      <c r="CA6" s="68"/>
    </row>
    <row r="7" spans="1:80" ht="15" customHeight="1" x14ac:dyDescent="0.3">
      <c r="A7" s="27"/>
      <c r="B7" s="6" t="s">
        <v>49</v>
      </c>
      <c r="C7" s="6"/>
      <c r="D7" s="6"/>
      <c r="E7" s="195"/>
      <c r="F7" s="195"/>
      <c r="G7" s="195"/>
      <c r="H7" s="195"/>
      <c r="I7" s="195"/>
      <c r="J7" s="195"/>
      <c r="K7" s="195"/>
      <c r="L7" s="195"/>
      <c r="M7" s="195"/>
      <c r="N7" s="195"/>
      <c r="O7" s="195"/>
      <c r="P7" s="195"/>
      <c r="Q7" s="195"/>
      <c r="R7" s="195"/>
      <c r="S7" s="195"/>
      <c r="T7" s="195"/>
      <c r="U7" s="195"/>
      <c r="V7" s="195"/>
      <c r="W7" s="195"/>
      <c r="X7" s="195"/>
      <c r="Y7" s="6"/>
      <c r="Z7" s="6"/>
      <c r="AA7" s="6"/>
      <c r="AB7" s="6"/>
      <c r="AC7" s="6"/>
      <c r="AD7" s="28" t="s">
        <v>17</v>
      </c>
      <c r="AE7" s="194"/>
      <c r="AF7" s="194"/>
      <c r="AG7" s="194"/>
      <c r="AH7" s="194"/>
      <c r="AI7" s="194"/>
      <c r="AJ7" s="194"/>
      <c r="AK7" s="29"/>
      <c r="AN7" s="9"/>
      <c r="AP7" s="148"/>
      <c r="AQ7" s="148"/>
      <c r="AR7" s="148"/>
      <c r="AS7" s="148"/>
      <c r="AT7" s="148"/>
      <c r="AU7" s="148"/>
      <c r="AV7" s="148"/>
      <c r="AW7" s="148"/>
      <c r="AX7" s="148"/>
      <c r="AY7" s="148"/>
      <c r="AZ7" s="148"/>
      <c r="BA7" s="148"/>
      <c r="BB7" s="148"/>
      <c r="BC7" s="148"/>
      <c r="BD7" s="148"/>
      <c r="BE7" s="148"/>
    </row>
    <row r="8" spans="1:80" ht="4.95" customHeight="1" x14ac:dyDescent="0.3">
      <c r="A8" s="27"/>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28"/>
      <c r="AG8" s="8"/>
      <c r="AH8" s="8"/>
      <c r="AI8" s="8"/>
      <c r="AJ8" s="8"/>
      <c r="AK8" s="29"/>
      <c r="AN8" s="9"/>
    </row>
    <row r="9" spans="1:80" ht="15" customHeight="1" x14ac:dyDescent="0.3">
      <c r="A9" s="27"/>
      <c r="B9" s="6" t="s">
        <v>18</v>
      </c>
      <c r="C9" s="6"/>
      <c r="D9" s="6"/>
      <c r="E9" s="6"/>
      <c r="F9" s="6"/>
      <c r="G9" s="84"/>
      <c r="H9" s="6" t="s">
        <v>98</v>
      </c>
      <c r="I9" s="6"/>
      <c r="J9" s="6"/>
      <c r="K9" s="6"/>
      <c r="L9" s="6"/>
      <c r="M9" s="84"/>
      <c r="N9" s="6" t="s">
        <v>99</v>
      </c>
      <c r="O9" s="6"/>
      <c r="P9" s="6"/>
      <c r="Q9" s="6"/>
      <c r="R9" s="6"/>
      <c r="S9" s="6"/>
      <c r="T9" s="6"/>
      <c r="U9" s="6"/>
      <c r="V9" s="84"/>
      <c r="W9" s="6" t="s">
        <v>100</v>
      </c>
      <c r="X9" s="6"/>
      <c r="Y9" s="6"/>
      <c r="Z9" s="6"/>
      <c r="AA9" s="6"/>
      <c r="AB9" s="84"/>
      <c r="AC9" s="6" t="s">
        <v>101</v>
      </c>
      <c r="AD9" s="6"/>
      <c r="AE9" s="6"/>
      <c r="AF9" s="6"/>
      <c r="AG9" s="6"/>
      <c r="AH9" s="6"/>
      <c r="AI9" s="6"/>
      <c r="AJ9" s="6"/>
      <c r="AK9" s="29"/>
      <c r="AN9" s="9"/>
      <c r="AP9" s="81" t="s">
        <v>264</v>
      </c>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row>
    <row r="10" spans="1:80" ht="4.95" customHeight="1" x14ac:dyDescent="0.3">
      <c r="A10" s="27"/>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29"/>
      <c r="AN10" s="9"/>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row>
    <row r="11" spans="1:80" ht="15" customHeight="1" x14ac:dyDescent="0.3">
      <c r="A11" s="27"/>
      <c r="B11" s="6" t="s">
        <v>19</v>
      </c>
      <c r="C11" s="6"/>
      <c r="D11" s="6"/>
      <c r="E11" s="6"/>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29"/>
      <c r="AN11" s="9"/>
      <c r="AP11" s="20">
        <v>1</v>
      </c>
      <c r="AQ11" s="81" t="s">
        <v>219</v>
      </c>
      <c r="AR11" s="81"/>
      <c r="AS11" s="8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Z11" s="111"/>
      <c r="CA11" s="111"/>
    </row>
    <row r="12" spans="1:80" ht="4.95" customHeight="1" x14ac:dyDescent="0.3">
      <c r="A12" s="33"/>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34"/>
      <c r="AN12" s="9"/>
      <c r="AP12" s="20"/>
      <c r="AQ12" s="81"/>
      <c r="AR12" s="81"/>
      <c r="AS12" s="81"/>
    </row>
    <row r="13" spans="1:80" ht="15" customHeight="1" x14ac:dyDescent="0.3">
      <c r="AN13" s="9"/>
      <c r="AP13" s="20"/>
      <c r="AQ13" s="111" t="s">
        <v>83</v>
      </c>
      <c r="AR13" s="35" t="s">
        <v>220</v>
      </c>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W13" s="86"/>
      <c r="BX13" s="86"/>
      <c r="BY13" s="86"/>
      <c r="BZ13" s="111"/>
      <c r="CA13" s="111"/>
    </row>
    <row r="14" spans="1:80" ht="15" customHeight="1" x14ac:dyDescent="0.3">
      <c r="B14" s="1" t="s">
        <v>139</v>
      </c>
      <c r="C14" s="1"/>
      <c r="D14" s="1"/>
      <c r="AD14" s="2" t="str">
        <f>IF(Tables!C25=0,"",Tables!C25&amp;": ")</f>
        <v/>
      </c>
      <c r="AE14" s="165"/>
      <c r="AF14" s="165"/>
      <c r="AG14" s="165"/>
      <c r="AH14" s="165"/>
      <c r="AI14" s="165"/>
      <c r="AJ14" s="165"/>
      <c r="AL14" s="115">
        <f>LEN(AD14)</f>
        <v>0</v>
      </c>
      <c r="AN14" s="9"/>
      <c r="AQ14" s="111" t="s">
        <v>83</v>
      </c>
      <c r="AR14" s="86" t="s">
        <v>280</v>
      </c>
      <c r="AS14" s="111"/>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W14" s="86"/>
      <c r="BX14" s="86"/>
      <c r="BY14" s="86"/>
      <c r="BZ14" s="86"/>
      <c r="CA14" s="86"/>
    </row>
    <row r="15" spans="1:80" ht="15" customHeight="1" x14ac:dyDescent="0.3">
      <c r="D15" s="2" t="s">
        <v>108</v>
      </c>
      <c r="E15" s="138"/>
      <c r="F15" s="138"/>
      <c r="G15" s="138"/>
      <c r="H15" s="138"/>
      <c r="I15" s="138"/>
      <c r="J15" s="138"/>
      <c r="K15" s="138"/>
      <c r="L15" s="138"/>
      <c r="M15" s="138"/>
      <c r="N15" s="138"/>
      <c r="O15" s="138"/>
      <c r="P15" s="138"/>
      <c r="Q15" s="138"/>
      <c r="R15" s="138"/>
      <c r="S15" s="138"/>
      <c r="T15" s="138"/>
      <c r="U15" s="138"/>
      <c r="V15" s="138"/>
      <c r="W15" s="138"/>
      <c r="X15" s="138"/>
      <c r="Y15" s="138"/>
      <c r="AD15" s="2" t="s">
        <v>140</v>
      </c>
      <c r="AE15" s="196"/>
      <c r="AF15" s="196"/>
      <c r="AG15" s="196"/>
      <c r="AH15" s="196"/>
      <c r="AI15" s="196"/>
      <c r="AJ15" s="196"/>
      <c r="AN15" s="9"/>
      <c r="AQ15" s="111" t="s">
        <v>83</v>
      </c>
      <c r="AR15" s="86" t="s">
        <v>281</v>
      </c>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W15" s="86"/>
      <c r="BX15" s="86"/>
      <c r="BY15" s="86"/>
      <c r="BZ15" s="86"/>
      <c r="CA15" s="86"/>
    </row>
    <row r="16" spans="1:80" ht="15" customHeight="1" x14ac:dyDescent="0.3">
      <c r="D16" s="2" t="s">
        <v>109</v>
      </c>
      <c r="E16" s="142"/>
      <c r="F16" s="142"/>
      <c r="G16" s="142"/>
      <c r="H16" s="142"/>
      <c r="I16" s="142"/>
      <c r="J16" s="142"/>
      <c r="K16" s="142"/>
      <c r="L16" s="142"/>
      <c r="M16" s="142"/>
      <c r="N16" s="142"/>
      <c r="O16" s="142"/>
      <c r="P16" s="142"/>
      <c r="Q16" s="142"/>
      <c r="R16" s="142"/>
      <c r="S16" s="142"/>
      <c r="T16" s="142"/>
      <c r="U16" s="142"/>
      <c r="V16" s="142"/>
      <c r="W16" s="142"/>
      <c r="X16" s="142"/>
      <c r="Y16" s="142"/>
      <c r="AB16" s="2"/>
      <c r="AD16" s="2" t="s">
        <v>141</v>
      </c>
      <c r="AE16" s="197"/>
      <c r="AF16" s="197"/>
      <c r="AG16" s="197"/>
      <c r="AH16" s="197"/>
      <c r="AI16" s="197"/>
      <c r="AJ16" s="197"/>
      <c r="AN16" s="9"/>
      <c r="AP16" s="20">
        <f>AP11+1</f>
        <v>2</v>
      </c>
      <c r="AQ16" s="86" t="s">
        <v>218</v>
      </c>
      <c r="AR16" s="86"/>
      <c r="AS16" s="86"/>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W16" s="86"/>
      <c r="BX16" s="86"/>
      <c r="BY16" s="86"/>
      <c r="BZ16" s="111"/>
      <c r="CA16" s="111"/>
    </row>
    <row r="17" spans="2:80" ht="15" customHeight="1" x14ac:dyDescent="0.3">
      <c r="C17" s="7"/>
      <c r="D17" s="2" t="s">
        <v>294</v>
      </c>
      <c r="E17" s="142"/>
      <c r="F17" s="142"/>
      <c r="G17" s="142"/>
      <c r="H17" s="142"/>
      <c r="I17" s="142"/>
      <c r="J17" s="142"/>
      <c r="K17" s="70"/>
      <c r="L17" s="70"/>
      <c r="M17" s="127" t="s">
        <v>112</v>
      </c>
      <c r="N17" s="142"/>
      <c r="O17" s="142"/>
      <c r="P17" s="142"/>
      <c r="Q17" s="142"/>
      <c r="R17" s="70"/>
      <c r="S17" s="70"/>
      <c r="T17" s="70"/>
      <c r="U17" s="127" t="s">
        <v>113</v>
      </c>
      <c r="V17" s="143"/>
      <c r="W17" s="143"/>
      <c r="X17" s="143"/>
      <c r="Y17" s="143"/>
      <c r="Z17" s="7"/>
      <c r="AA17" s="7"/>
      <c r="AC17" s="7"/>
      <c r="AD17" s="2" t="s">
        <v>142</v>
      </c>
      <c r="AE17" s="198"/>
      <c r="AF17" s="198"/>
      <c r="AG17" s="198"/>
      <c r="AH17" s="198"/>
      <c r="AI17" s="198"/>
      <c r="AJ17" s="198"/>
      <c r="AN17" s="9"/>
      <c r="AP17" s="20">
        <f>AP16+1</f>
        <v>3</v>
      </c>
      <c r="AQ17" s="86" t="s">
        <v>79</v>
      </c>
      <c r="AR17" s="86"/>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W17" s="86"/>
      <c r="BX17" s="86"/>
      <c r="BY17" s="86"/>
      <c r="BZ17" s="111"/>
      <c r="CA17" s="111"/>
    </row>
    <row r="18" spans="2:80" ht="15" customHeight="1" x14ac:dyDescent="0.3">
      <c r="C18" s="7"/>
      <c r="D18" s="2" t="s">
        <v>144</v>
      </c>
      <c r="E18" s="142"/>
      <c r="F18" s="142"/>
      <c r="G18" s="142"/>
      <c r="H18" s="142"/>
      <c r="I18" s="142"/>
      <c r="J18" s="142"/>
      <c r="K18" s="138"/>
      <c r="L18" s="138"/>
      <c r="M18" s="138"/>
      <c r="N18" s="142"/>
      <c r="O18" s="142"/>
      <c r="P18" s="142"/>
      <c r="Q18" s="142"/>
      <c r="R18" s="138"/>
      <c r="S18" s="138"/>
      <c r="T18" s="138"/>
      <c r="U18" s="138"/>
      <c r="V18" s="142"/>
      <c r="W18" s="142"/>
      <c r="X18" s="142"/>
      <c r="Y18" s="142"/>
      <c r="Z18" s="7"/>
      <c r="AA18" s="7"/>
      <c r="AC18" s="7"/>
      <c r="AD18" s="2" t="s">
        <v>143</v>
      </c>
      <c r="AE18" s="199"/>
      <c r="AF18" s="199"/>
      <c r="AG18" s="199"/>
      <c r="AH18" s="199"/>
      <c r="AI18" s="199"/>
      <c r="AJ18" s="199"/>
      <c r="AN18" s="9"/>
      <c r="AP18" s="20"/>
      <c r="AQ18" s="111" t="s">
        <v>83</v>
      </c>
      <c r="AR18" s="86" t="s">
        <v>328</v>
      </c>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BZ18" s="111"/>
      <c r="CA18" s="111"/>
      <c r="CB18" s="86"/>
    </row>
    <row r="19" spans="2:80" ht="15" customHeight="1" x14ac:dyDescent="0.3">
      <c r="C19" s="7"/>
      <c r="D19" s="2" t="s">
        <v>110</v>
      </c>
      <c r="E19" s="190"/>
      <c r="F19" s="142"/>
      <c r="G19" s="142"/>
      <c r="H19" s="142"/>
      <c r="I19" s="142"/>
      <c r="J19" s="142"/>
      <c r="K19" s="142"/>
      <c r="L19" s="142"/>
      <c r="M19" s="142"/>
      <c r="N19" s="142"/>
      <c r="O19" s="142"/>
      <c r="P19" s="142"/>
      <c r="Q19" s="142"/>
      <c r="R19" s="142"/>
      <c r="S19" s="142"/>
      <c r="T19" s="142"/>
      <c r="U19" s="142"/>
      <c r="V19" s="142"/>
      <c r="W19" s="142"/>
      <c r="X19" s="142"/>
      <c r="Y19" s="142"/>
      <c r="Z19" s="7"/>
      <c r="AA19" s="7"/>
      <c r="AC19" s="7"/>
      <c r="AD19" s="2" t="s">
        <v>114</v>
      </c>
      <c r="AE19" s="191"/>
      <c r="AF19" s="191"/>
      <c r="AG19" s="191"/>
      <c r="AH19" s="191"/>
      <c r="AI19" s="191"/>
      <c r="AJ19" s="191"/>
      <c r="AN19" s="9"/>
      <c r="AP19" s="20"/>
      <c r="AQ19" s="111" t="s">
        <v>83</v>
      </c>
      <c r="AR19" s="86" t="s">
        <v>145</v>
      </c>
      <c r="AS19" s="111"/>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row>
    <row r="20" spans="2:80" ht="4.95" customHeight="1" x14ac:dyDescent="0.3">
      <c r="AN20" s="9"/>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row>
    <row r="21" spans="2:80" ht="15" customHeight="1" x14ac:dyDescent="0.3">
      <c r="B21" s="35" t="s">
        <v>94</v>
      </c>
      <c r="C21" s="2"/>
      <c r="D21" s="2"/>
      <c r="G21" s="65"/>
      <c r="H21" s="35" t="s">
        <v>137</v>
      </c>
      <c r="M21" s="65"/>
      <c r="N21" s="35" t="s">
        <v>138</v>
      </c>
      <c r="AN21" s="9"/>
      <c r="AP21" s="20">
        <f>AP17+1</f>
        <v>4</v>
      </c>
      <c r="AQ21" s="112" t="str">
        <f>"Form 4E - Hydrodynamic Separator Annual Inspection Form shall be submitted to the "&amp;Tables!$C$23&amp;" on an annual basis "</f>
        <v xml:space="preserve">Form 4E - Hydrodynamic Separator Annual Inspection Form shall be submitted to the City on an annual basis </v>
      </c>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row>
    <row r="22" spans="2:80" ht="4.95" customHeight="1" x14ac:dyDescent="0.3">
      <c r="AN22" s="9"/>
      <c r="AP22" s="20"/>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row>
    <row r="23" spans="2:80" ht="15" customHeight="1" x14ac:dyDescent="0.3">
      <c r="B23" s="1" t="s">
        <v>146</v>
      </c>
      <c r="C23" s="2"/>
      <c r="D23" s="2"/>
      <c r="AN23" s="9"/>
      <c r="AQ23" s="112" t="str">
        <f>"by "&amp;Tables!C27&amp;" of each year."</f>
        <v>by 1 September of each year.</v>
      </c>
      <c r="AR23" s="112"/>
      <c r="AS23" s="112"/>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row>
    <row r="24" spans="2:80" ht="15" customHeight="1" x14ac:dyDescent="0.3">
      <c r="AN24" s="9"/>
      <c r="AP24" s="20">
        <f>AP21+1</f>
        <v>5</v>
      </c>
      <c r="AQ24" s="86" t="s">
        <v>282</v>
      </c>
      <c r="AR24" s="86"/>
      <c r="AS24" s="112"/>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row>
    <row r="25" spans="2:80" ht="15" customHeight="1" x14ac:dyDescent="0.3">
      <c r="B25" s="119">
        <v>1</v>
      </c>
      <c r="C25" s="120" t="s">
        <v>182</v>
      </c>
      <c r="O25" s="4" t="s">
        <v>127</v>
      </c>
      <c r="Q25" s="4" t="s">
        <v>117</v>
      </c>
      <c r="U25" s="119">
        <v>2</v>
      </c>
      <c r="V25" s="120" t="s">
        <v>306</v>
      </c>
      <c r="AG25" s="4" t="s">
        <v>127</v>
      </c>
      <c r="AH25" s="4"/>
      <c r="AI25" s="4" t="s">
        <v>117</v>
      </c>
      <c r="AN25" s="9"/>
      <c r="AQ25" s="86" t="s">
        <v>283</v>
      </c>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row>
    <row r="26" spans="2:80" ht="4.95" customHeight="1" x14ac:dyDescent="0.3">
      <c r="B26" s="20"/>
      <c r="U26" s="20"/>
      <c r="AN26" s="9"/>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row>
    <row r="27" spans="2:80" ht="15" customHeight="1" x14ac:dyDescent="0.3">
      <c r="B27" s="20"/>
      <c r="C27" s="4"/>
      <c r="N27" s="2" t="s">
        <v>311</v>
      </c>
      <c r="O27" s="65"/>
      <c r="Q27" s="65"/>
      <c r="U27" s="20"/>
      <c r="V27" s="4"/>
      <c r="AB27" s="2" t="s">
        <v>307</v>
      </c>
      <c r="AC27" s="138"/>
      <c r="AD27" s="138"/>
      <c r="AE27" s="138"/>
      <c r="AF27" s="138"/>
      <c r="AG27" s="138"/>
      <c r="AH27" s="138"/>
      <c r="AI27" s="138"/>
      <c r="AL27" s="115">
        <f>IF(AND(ISBLANK(O27),ISBLANK(Q27)),1,2)</f>
        <v>1</v>
      </c>
      <c r="AN27" s="9"/>
      <c r="AP27" s="20"/>
      <c r="AQ27" s="86" t="s">
        <v>284</v>
      </c>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row>
    <row r="28" spans="2:80" ht="4.95" customHeight="1" x14ac:dyDescent="0.3">
      <c r="B28" s="20"/>
      <c r="C28" s="4"/>
      <c r="N28" s="2"/>
      <c r="U28" s="20"/>
      <c r="V28" s="4"/>
      <c r="AN28" s="9"/>
      <c r="AP28" s="20"/>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row>
    <row r="29" spans="2:80" ht="15" customHeight="1" x14ac:dyDescent="0.3">
      <c r="B29" s="20"/>
      <c r="C29" s="4"/>
      <c r="N29" s="2" t="s">
        <v>312</v>
      </c>
      <c r="O29" s="65"/>
      <c r="Q29" s="65"/>
      <c r="U29" s="20"/>
      <c r="V29" s="4"/>
      <c r="AF29" s="2" t="s">
        <v>311</v>
      </c>
      <c r="AG29" s="65"/>
      <c r="AI29" s="65"/>
      <c r="AL29" s="115">
        <f>IF(AND(ISBLANK(O29),ISBLANK(Q29)),1,2)</f>
        <v>1</v>
      </c>
      <c r="AM29" s="115">
        <f>IF(AND(ISBLANK(AG29),ISBLANK(AI29)),1,2)</f>
        <v>1</v>
      </c>
      <c r="AN29" s="9"/>
      <c r="AP29" s="20">
        <f>AP24+1</f>
        <v>6</v>
      </c>
      <c r="AQ29" s="86" t="s">
        <v>285</v>
      </c>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row>
    <row r="30" spans="2:80" ht="4.95" customHeight="1" x14ac:dyDescent="0.3">
      <c r="B30" s="20"/>
      <c r="N30" s="2"/>
      <c r="V30" s="4"/>
      <c r="AF30" s="2"/>
      <c r="AN30" s="9"/>
      <c r="AP30" s="20"/>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row>
    <row r="31" spans="2:80" ht="15" customHeight="1" x14ac:dyDescent="0.3">
      <c r="B31" s="20"/>
      <c r="C31" s="4"/>
      <c r="N31" s="2" t="s">
        <v>313</v>
      </c>
      <c r="O31" s="65"/>
      <c r="Q31" s="65"/>
      <c r="U31" s="20"/>
      <c r="AF31" s="2" t="s">
        <v>312</v>
      </c>
      <c r="AG31" s="65"/>
      <c r="AI31" s="65"/>
      <c r="AL31" s="115">
        <f>IF(AND(ISBLANK(O31),ISBLANK(Q31)),1,2)</f>
        <v>1</v>
      </c>
      <c r="AM31" s="115">
        <f>IF(AND(ISBLANK(AG31),ISBLANK(AI31)),1,2)</f>
        <v>1</v>
      </c>
      <c r="AN31" s="9"/>
      <c r="AP31" s="20"/>
      <c r="AQ31" s="111" t="s">
        <v>83</v>
      </c>
      <c r="AR31" s="86" t="s">
        <v>286</v>
      </c>
      <c r="AS31" s="86"/>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row>
    <row r="32" spans="2:80" ht="4.95" customHeight="1" x14ac:dyDescent="0.3">
      <c r="B32" s="20"/>
      <c r="C32" s="4"/>
      <c r="N32" s="2"/>
      <c r="V32" s="4"/>
      <c r="AF32" s="2"/>
      <c r="AN32" s="9"/>
      <c r="AP32" s="20"/>
      <c r="AQ32" s="20"/>
      <c r="AS32" s="86"/>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row>
    <row r="33" spans="2:80" ht="15" customHeight="1" x14ac:dyDescent="0.3">
      <c r="B33" s="20"/>
      <c r="C33" s="4"/>
      <c r="N33" s="2" t="s">
        <v>314</v>
      </c>
      <c r="O33" s="65"/>
      <c r="Q33" s="65"/>
      <c r="V33" s="4"/>
      <c r="AF33" s="2" t="s">
        <v>315</v>
      </c>
      <c r="AG33" s="65"/>
      <c r="AI33" s="65"/>
      <c r="AL33" s="115">
        <f>IF(AND(ISBLANK(O33),ISBLANK(Q33)),1,2)</f>
        <v>1</v>
      </c>
      <c r="AM33" s="115">
        <f>IF(AND(ISBLANK(AG33),ISBLANK(AI33)),1,2)</f>
        <v>1</v>
      </c>
      <c r="AN33" s="9"/>
      <c r="AP33" s="20"/>
      <c r="AQ33" s="111" t="s">
        <v>83</v>
      </c>
      <c r="AR33" s="35" t="s">
        <v>287</v>
      </c>
      <c r="AS33" s="20"/>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row>
    <row r="34" spans="2:80" ht="4.95" customHeight="1" x14ac:dyDescent="0.3">
      <c r="B34" s="20"/>
      <c r="N34" s="2"/>
      <c r="U34" s="20"/>
      <c r="V34" s="4"/>
      <c r="AF34" s="2"/>
      <c r="AN34" s="9"/>
      <c r="AS34" s="20"/>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row>
    <row r="35" spans="2:80" ht="15" customHeight="1" x14ac:dyDescent="0.3">
      <c r="B35" s="20"/>
      <c r="C35" s="20"/>
      <c r="E35" s="20"/>
      <c r="F35" s="20"/>
      <c r="G35" s="20"/>
      <c r="H35" s="20"/>
      <c r="I35" s="20"/>
      <c r="J35" s="20"/>
      <c r="K35" s="20"/>
      <c r="L35" s="20"/>
      <c r="M35" s="20"/>
      <c r="N35" s="121" t="s">
        <v>315</v>
      </c>
      <c r="O35" s="65"/>
      <c r="Q35" s="65"/>
      <c r="R35" s="20"/>
      <c r="U35" s="20"/>
      <c r="V35" s="4"/>
      <c r="W35" s="7" t="s">
        <v>317</v>
      </c>
      <c r="AB35" s="138"/>
      <c r="AC35" s="138"/>
      <c r="AD35" s="138"/>
      <c r="AE35" s="138"/>
      <c r="AF35" s="138"/>
      <c r="AG35" s="138"/>
      <c r="AH35" s="138"/>
      <c r="AI35" s="138"/>
      <c r="AL35" s="115">
        <f>IF(AND(ISBLANK(O35),ISBLANK(Q35)),1,2)</f>
        <v>1</v>
      </c>
      <c r="AN35" s="9"/>
      <c r="AQ35" s="111" t="s">
        <v>83</v>
      </c>
      <c r="AR35" s="35" t="s">
        <v>288</v>
      </c>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row>
    <row r="36" spans="2:80" ht="4.95" customHeight="1" x14ac:dyDescent="0.3">
      <c r="B36" s="20"/>
      <c r="C36" s="20"/>
      <c r="D36" s="113"/>
      <c r="E36" s="20"/>
      <c r="F36" s="20"/>
      <c r="G36" s="20"/>
      <c r="H36" s="20"/>
      <c r="I36" s="20"/>
      <c r="J36" s="20"/>
      <c r="K36" s="20"/>
      <c r="L36" s="20"/>
      <c r="M36" s="20"/>
      <c r="N36" s="20"/>
      <c r="O36" s="20"/>
      <c r="P36" s="20"/>
      <c r="Q36" s="20"/>
      <c r="R36" s="20"/>
      <c r="U36" s="20"/>
      <c r="V36" s="4"/>
      <c r="AF36" s="2"/>
      <c r="AN36" s="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row>
    <row r="37" spans="2:80" ht="15" customHeight="1" x14ac:dyDescent="0.3">
      <c r="E37" s="7" t="s">
        <v>317</v>
      </c>
      <c r="J37" s="138"/>
      <c r="K37" s="138"/>
      <c r="L37" s="138"/>
      <c r="M37" s="138"/>
      <c r="N37" s="138"/>
      <c r="O37" s="138"/>
      <c r="P37" s="138"/>
      <c r="Q37" s="138"/>
      <c r="S37" s="20"/>
      <c r="U37" s="20"/>
      <c r="V37" s="4"/>
      <c r="W37" s="138"/>
      <c r="X37" s="138"/>
      <c r="Y37" s="138"/>
      <c r="Z37" s="138"/>
      <c r="AA37" s="138"/>
      <c r="AB37" s="138"/>
      <c r="AC37" s="138"/>
      <c r="AD37" s="138"/>
      <c r="AE37" s="138"/>
      <c r="AF37" s="138"/>
      <c r="AG37" s="138"/>
      <c r="AH37" s="138"/>
      <c r="AI37" s="138"/>
      <c r="AL37" s="115">
        <f>IF(ISBLANK(O35),1,2)</f>
        <v>1</v>
      </c>
      <c r="AM37" s="115">
        <f>IF(ISBLANK(AG33),1,2)</f>
        <v>1</v>
      </c>
      <c r="AN37" s="9"/>
      <c r="AQ37" s="111" t="s">
        <v>83</v>
      </c>
      <c r="AR37" s="35" t="s">
        <v>289</v>
      </c>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row>
    <row r="38" spans="2:80" ht="4.95" customHeight="1" x14ac:dyDescent="0.3">
      <c r="S38" s="20"/>
      <c r="U38" s="20"/>
      <c r="V38" s="4"/>
      <c r="AN38" s="9"/>
      <c r="AP38" s="20"/>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row>
    <row r="39" spans="2:80" ht="15" customHeight="1" x14ac:dyDescent="0.3">
      <c r="E39" s="138"/>
      <c r="F39" s="138"/>
      <c r="G39" s="138"/>
      <c r="H39" s="138"/>
      <c r="I39" s="138"/>
      <c r="J39" s="138"/>
      <c r="K39" s="138"/>
      <c r="L39" s="138"/>
      <c r="M39" s="138"/>
      <c r="N39" s="138"/>
      <c r="O39" s="138"/>
      <c r="P39" s="138"/>
      <c r="Q39" s="138"/>
      <c r="S39" s="20"/>
      <c r="U39" s="20"/>
      <c r="V39" s="4"/>
      <c r="AF39" s="2" t="s">
        <v>316</v>
      </c>
      <c r="AG39" s="65"/>
      <c r="AI39" s="65"/>
      <c r="AL39" s="115">
        <f>IF(ISBLANK(AG39),1,2)</f>
        <v>1</v>
      </c>
      <c r="AM39" s="115">
        <f>IF(AND(ISBLANK(AG39),ISBLANK(AI39)),1,2)</f>
        <v>1</v>
      </c>
      <c r="AN39" s="9"/>
      <c r="AP39" s="20"/>
      <c r="AQ39" s="111" t="s">
        <v>83</v>
      </c>
      <c r="AR39" s="35" t="s">
        <v>290</v>
      </c>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row>
    <row r="40" spans="2:80" ht="4.95" customHeight="1" x14ac:dyDescent="0.3">
      <c r="B40" s="20"/>
      <c r="S40" s="20"/>
      <c r="U40" s="20"/>
      <c r="V40" s="4"/>
      <c r="AN40" s="9"/>
      <c r="AP40" s="20"/>
      <c r="AQ40" s="111"/>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row>
    <row r="41" spans="2:80" ht="15" customHeight="1" x14ac:dyDescent="0.3">
      <c r="B41" s="20"/>
      <c r="E41" s="20"/>
      <c r="F41" s="20"/>
      <c r="G41" s="20"/>
      <c r="H41" s="20"/>
      <c r="I41" s="20"/>
      <c r="J41" s="20"/>
      <c r="K41" s="20"/>
      <c r="L41" s="20"/>
      <c r="N41" s="121" t="s">
        <v>309</v>
      </c>
      <c r="O41" s="188"/>
      <c r="P41" s="188"/>
      <c r="Q41" s="188"/>
      <c r="R41" s="20" t="s">
        <v>37</v>
      </c>
      <c r="S41" s="20"/>
      <c r="U41" s="20"/>
      <c r="V41" s="4"/>
      <c r="W41" s="35" t="s">
        <v>308</v>
      </c>
      <c r="AN41" s="9"/>
      <c r="AP41" s="20"/>
      <c r="AQ41" s="111" t="s">
        <v>83</v>
      </c>
      <c r="AR41" s="35" t="s">
        <v>291</v>
      </c>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row>
    <row r="42" spans="2:80" ht="15" customHeight="1" x14ac:dyDescent="0.3">
      <c r="B42" s="20"/>
      <c r="C42" s="20"/>
      <c r="E42" s="20"/>
      <c r="F42" s="20"/>
      <c r="G42" s="20"/>
      <c r="H42" s="20"/>
      <c r="I42" s="20"/>
      <c r="J42" s="20"/>
      <c r="K42" s="20"/>
      <c r="L42" s="20"/>
      <c r="N42" s="121" t="s">
        <v>310</v>
      </c>
      <c r="O42" s="189"/>
      <c r="P42" s="189"/>
      <c r="Q42" s="189"/>
      <c r="R42" s="20" t="s">
        <v>37</v>
      </c>
      <c r="S42" s="20"/>
      <c r="U42" s="20"/>
      <c r="V42" s="4"/>
      <c r="W42" s="138"/>
      <c r="X42" s="138"/>
      <c r="Y42" s="138"/>
      <c r="Z42" s="138"/>
      <c r="AA42" s="138"/>
      <c r="AB42" s="138"/>
      <c r="AC42" s="138"/>
      <c r="AD42" s="138"/>
      <c r="AE42" s="138"/>
      <c r="AF42" s="138"/>
      <c r="AG42" s="138"/>
      <c r="AH42" s="138"/>
      <c r="AI42" s="138"/>
      <c r="AN42" s="9"/>
      <c r="AP42" s="20">
        <f>AP29+1</f>
        <v>7</v>
      </c>
      <c r="AQ42" s="81" t="s">
        <v>70</v>
      </c>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row>
    <row r="43" spans="2:80" ht="4.95" customHeight="1" x14ac:dyDescent="0.3">
      <c r="B43" s="20"/>
      <c r="C43" s="20"/>
      <c r="D43" s="20"/>
      <c r="E43" s="20"/>
      <c r="F43" s="20"/>
      <c r="G43" s="20"/>
      <c r="H43" s="20"/>
      <c r="I43" s="20"/>
      <c r="J43" s="20"/>
      <c r="K43" s="20"/>
      <c r="L43" s="20"/>
      <c r="M43" s="20"/>
      <c r="N43" s="20"/>
      <c r="O43" s="20"/>
      <c r="P43" s="20"/>
      <c r="Q43" s="20"/>
      <c r="R43" s="20"/>
      <c r="S43" s="20"/>
      <c r="U43" s="20"/>
      <c r="V43" s="4"/>
      <c r="AN43" s="9"/>
      <c r="AP43" s="20"/>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69"/>
      <c r="BY43" s="69"/>
      <c r="BZ43" s="69"/>
      <c r="CA43" s="69"/>
      <c r="CB43" s="69"/>
    </row>
    <row r="44" spans="2:80" ht="15" customHeight="1" x14ac:dyDescent="0.3">
      <c r="B44" s="1" t="s">
        <v>147</v>
      </c>
      <c r="AN44" s="9"/>
      <c r="AP44" s="20"/>
      <c r="AQ44" s="4" t="s">
        <v>73</v>
      </c>
      <c r="AR44" s="35" t="s">
        <v>344</v>
      </c>
      <c r="AS44" s="20"/>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71"/>
    </row>
    <row r="45" spans="2:80" ht="4.95" customHeight="1" x14ac:dyDescent="0.3">
      <c r="AN45" s="9"/>
      <c r="AP45" s="20"/>
      <c r="AS45" s="20"/>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71"/>
    </row>
    <row r="46" spans="2:80" ht="15" customHeight="1" x14ac:dyDescent="0.3">
      <c r="C46" s="65"/>
      <c r="D46" s="35" t="s">
        <v>148</v>
      </c>
      <c r="R46" s="65"/>
      <c r="S46" s="35" t="s">
        <v>322</v>
      </c>
      <c r="AL46" s="115">
        <f>IF(AND(ISBLANK(C46),ISBLANK(R46)),1,2)</f>
        <v>1</v>
      </c>
      <c r="AM46" s="115">
        <f>IF(AND(ISBLANK(O27),ISBLANK(O29),ISBLANK(O31),ISBLANK(O33),ISBLANK(O35),ISBLANK(AG29),ISBLANK(AG31),ISBLANK(AG33)),1,2)</f>
        <v>1</v>
      </c>
      <c r="AN46" s="9"/>
      <c r="AP46" s="20"/>
      <c r="AQ46" s="4" t="s">
        <v>74</v>
      </c>
      <c r="AR46" s="81" t="s">
        <v>345</v>
      </c>
      <c r="AS46" s="20"/>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71"/>
    </row>
    <row r="47" spans="2:80" ht="4.95" customHeight="1" x14ac:dyDescent="0.3">
      <c r="AN47" s="9"/>
      <c r="AP47" s="20"/>
      <c r="AS47" s="20"/>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71"/>
    </row>
    <row r="48" spans="2:80" ht="15" customHeight="1" x14ac:dyDescent="0.3">
      <c r="B48" s="1" t="s">
        <v>149</v>
      </c>
      <c r="AN48" s="9"/>
      <c r="AP48" s="20"/>
      <c r="AQ48" s="4"/>
      <c r="AR48" s="81"/>
      <c r="AS48" s="20"/>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71"/>
    </row>
    <row r="49" spans="2:80" ht="15" customHeight="1" x14ac:dyDescent="0.3">
      <c r="B49" s="20">
        <f>B25</f>
        <v>1</v>
      </c>
      <c r="C49" s="35" t="str">
        <f>C25</f>
        <v>Hydrodynamic Separator</v>
      </c>
      <c r="AE49" s="20">
        <f>U31</f>
        <v>0</v>
      </c>
      <c r="AF49" s="35">
        <f>V33</f>
        <v>0</v>
      </c>
      <c r="AN49" s="9"/>
      <c r="AP49" s="20"/>
      <c r="AQ49" s="4"/>
      <c r="AS49" s="20"/>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71"/>
    </row>
    <row r="50" spans="2:80" ht="4.95" customHeight="1" x14ac:dyDescent="0.3">
      <c r="AN50" s="9"/>
      <c r="AS50" s="20"/>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71"/>
    </row>
    <row r="51" spans="2:80" ht="15" customHeight="1" x14ac:dyDescent="0.3">
      <c r="D51" s="126" t="str">
        <f>IF(ISBLANK(O27),"","X")</f>
        <v/>
      </c>
      <c r="E51" s="35" t="s">
        <v>323</v>
      </c>
      <c r="L51" s="188"/>
      <c r="M51" s="188"/>
      <c r="N51" s="188"/>
      <c r="O51" s="188"/>
      <c r="Q51" s="65"/>
      <c r="R51" s="35" t="s">
        <v>151</v>
      </c>
      <c r="T51" s="65"/>
      <c r="U51" s="35" t="s">
        <v>152</v>
      </c>
      <c r="Y51" s="126" t="str">
        <f>IF(ISBLANK(AG31),"","X")</f>
        <v/>
      </c>
      <c r="Z51" s="35" t="s">
        <v>324</v>
      </c>
      <c r="AL51" s="115">
        <f>IF(D51="X",2,1)</f>
        <v>1</v>
      </c>
      <c r="AM51" s="115">
        <f>IF(AND(ISBLANK(Q51),ISBLANK(T51)),1,2)</f>
        <v>1</v>
      </c>
      <c r="AN51" s="9"/>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71"/>
    </row>
    <row r="52" spans="2:80" ht="4.95" customHeight="1" x14ac:dyDescent="0.3">
      <c r="AN52" s="9"/>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71"/>
    </row>
    <row r="53" spans="2:80" ht="15" customHeight="1" x14ac:dyDescent="0.3">
      <c r="D53" s="126" t="str">
        <f>IF(ISBLANK(O29),"","X")</f>
        <v/>
      </c>
      <c r="E53" s="35" t="s">
        <v>156</v>
      </c>
      <c r="L53" s="188"/>
      <c r="M53" s="188"/>
      <c r="N53" s="188"/>
      <c r="O53" s="188"/>
      <c r="Q53" s="65"/>
      <c r="R53" s="35" t="s">
        <v>153</v>
      </c>
      <c r="T53" s="65"/>
      <c r="U53" s="35" t="s">
        <v>152</v>
      </c>
      <c r="Y53" s="126" t="str">
        <f>IF(AND(ISBLANK(O31),ISBLANK(O33),ISBLANK(O35)),"","X")</f>
        <v/>
      </c>
      <c r="Z53" s="35" t="s">
        <v>325</v>
      </c>
      <c r="AL53" s="115">
        <f>IF(D53="X",2,1)</f>
        <v>1</v>
      </c>
      <c r="AM53" s="115">
        <f>IF(AND(ISBLANK(Q53),ISBLANK(T53)),1,2)</f>
        <v>1</v>
      </c>
      <c r="AN53" s="9"/>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71"/>
    </row>
    <row r="54" spans="2:80" ht="4.95" customHeight="1" x14ac:dyDescent="0.3">
      <c r="D54" s="4"/>
      <c r="AN54" s="9"/>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71"/>
    </row>
    <row r="55" spans="2:80" ht="15" customHeight="1" x14ac:dyDescent="0.3">
      <c r="B55" s="20">
        <f>U25</f>
        <v>2</v>
      </c>
      <c r="C55" s="35" t="str">
        <f>V25</f>
        <v>Outfall</v>
      </c>
      <c r="D55" s="4"/>
      <c r="I55" s="4"/>
      <c r="AN55" s="9"/>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71"/>
    </row>
    <row r="56" spans="2:80" ht="4.95" customHeight="1" x14ac:dyDescent="0.3">
      <c r="D56" s="4"/>
      <c r="I56" s="4"/>
      <c r="AN56" s="9"/>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71"/>
    </row>
    <row r="57" spans="2:80" ht="15" customHeight="1" x14ac:dyDescent="0.3">
      <c r="D57" s="126" t="str">
        <f>IF(ISBLANK(AG29),"","X")</f>
        <v/>
      </c>
      <c r="E57" s="35" t="s">
        <v>323</v>
      </c>
      <c r="L57" s="188"/>
      <c r="M57" s="188"/>
      <c r="N57" s="188"/>
      <c r="O57" s="188"/>
      <c r="Q57" s="65"/>
      <c r="R57" s="35" t="s">
        <v>151</v>
      </c>
      <c r="T57" s="65"/>
      <c r="U57" s="35" t="s">
        <v>152</v>
      </c>
      <c r="Y57" s="126" t="str">
        <f>IF(ISBLANK(AG33),"","X")</f>
        <v/>
      </c>
      <c r="Z57" s="35" t="s">
        <v>150</v>
      </c>
      <c r="AL57" s="115">
        <f>IF(D57="X",2,1)</f>
        <v>1</v>
      </c>
      <c r="AM57" s="115">
        <f>IF(AND(ISBLANK(Q57),ISBLANK(T57)),1,2)</f>
        <v>1</v>
      </c>
      <c r="AN57" s="9"/>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71"/>
    </row>
    <row r="58" spans="2:80" ht="4.95" customHeight="1" x14ac:dyDescent="0.3">
      <c r="AN58" s="9"/>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71"/>
    </row>
    <row r="59" spans="2:80" ht="15" customHeight="1" x14ac:dyDescent="0.3">
      <c r="D59" s="126" t="str">
        <f>IF(ISBLANK(AG31),"","X")</f>
        <v/>
      </c>
      <c r="E59" s="35" t="s">
        <v>156</v>
      </c>
      <c r="L59" s="188"/>
      <c r="M59" s="188"/>
      <c r="N59" s="188"/>
      <c r="O59" s="188"/>
      <c r="Q59" s="65"/>
      <c r="R59" s="35" t="s">
        <v>153</v>
      </c>
      <c r="T59" s="65"/>
      <c r="U59" s="35" t="s">
        <v>152</v>
      </c>
      <c r="AL59" s="115">
        <f>IF(D59="X",2,1)</f>
        <v>1</v>
      </c>
      <c r="AM59" s="115">
        <f>IF(AND(ISBLANK(Q59),ISBLANK(T59)),1,2)</f>
        <v>1</v>
      </c>
      <c r="AN59" s="9"/>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71"/>
    </row>
    <row r="60" spans="2:80" ht="4.95" customHeight="1" x14ac:dyDescent="0.3">
      <c r="D60" s="4"/>
      <c r="Y60" s="4"/>
      <c r="AN60" s="9"/>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71"/>
    </row>
    <row r="61" spans="2:80" ht="15" customHeight="1" x14ac:dyDescent="0.3">
      <c r="D61" s="4"/>
      <c r="Y61" s="4"/>
      <c r="AN61" s="9"/>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71"/>
    </row>
    <row r="62" spans="2:80" ht="15" customHeight="1" x14ac:dyDescent="0.3">
      <c r="D62" s="4"/>
      <c r="Y62" s="4"/>
      <c r="AN62" s="9"/>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71"/>
    </row>
    <row r="63" spans="2:80" ht="15" customHeight="1" x14ac:dyDescent="0.3">
      <c r="D63" s="4"/>
      <c r="Y63" s="4"/>
      <c r="AN63" s="9"/>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71"/>
    </row>
    <row r="64" spans="2:80" ht="15" customHeight="1" x14ac:dyDescent="0.3">
      <c r="B64" s="136">
        <f>Tables!$C$13</f>
        <v>45383</v>
      </c>
      <c r="C64" s="136"/>
      <c r="D64" s="136"/>
      <c r="E64" s="136"/>
      <c r="F64" s="136"/>
      <c r="G64" s="136"/>
      <c r="H64" s="136"/>
      <c r="R64" s="137" t="s">
        <v>226</v>
      </c>
      <c r="S64" s="137"/>
      <c r="T64" s="137"/>
      <c r="U64" s="137"/>
      <c r="AN64" s="9"/>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71"/>
    </row>
    <row r="65" spans="2:80" ht="15" customHeight="1" x14ac:dyDescent="0.3">
      <c r="B65" s="123"/>
      <c r="C65" s="123"/>
      <c r="D65" s="123"/>
      <c r="E65" s="123"/>
      <c r="F65" s="123"/>
      <c r="G65" s="123"/>
      <c r="H65" s="123"/>
      <c r="R65" s="4"/>
      <c r="S65" s="4"/>
      <c r="T65" s="4"/>
      <c r="U65" s="4"/>
      <c r="AN65" s="9"/>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71"/>
    </row>
    <row r="66" spans="2:80" ht="15" customHeight="1" x14ac:dyDescent="0.3">
      <c r="D66" s="2" t="s">
        <v>108</v>
      </c>
      <c r="E66" s="176">
        <f>$E$15</f>
        <v>0</v>
      </c>
      <c r="F66" s="176"/>
      <c r="G66" s="176"/>
      <c r="H66" s="176"/>
      <c r="I66" s="176"/>
      <c r="J66" s="176"/>
      <c r="K66" s="176"/>
      <c r="L66" s="176"/>
      <c r="M66" s="176"/>
      <c r="N66" s="176"/>
      <c r="O66" s="176"/>
      <c r="P66" s="176"/>
      <c r="Q66" s="176"/>
      <c r="R66" s="176"/>
      <c r="S66" s="176"/>
      <c r="T66" s="176"/>
      <c r="U66" s="176"/>
      <c r="V66" s="176"/>
      <c r="W66" s="176"/>
      <c r="X66" s="176"/>
      <c r="Y66" s="176"/>
      <c r="AD66" s="2" t="s">
        <v>140</v>
      </c>
      <c r="AE66" s="192">
        <f>$AE$15</f>
        <v>0</v>
      </c>
      <c r="AF66" s="193"/>
      <c r="AG66" s="193"/>
      <c r="AH66" s="193"/>
      <c r="AI66" s="193"/>
      <c r="AJ66" s="193"/>
      <c r="AN66" s="9"/>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71"/>
    </row>
    <row r="67" spans="2:80" ht="15" customHeight="1" x14ac:dyDescent="0.3">
      <c r="AD67" s="2" t="s">
        <v>141</v>
      </c>
      <c r="AE67" s="193">
        <f>$AE$16</f>
        <v>0</v>
      </c>
      <c r="AF67" s="193"/>
      <c r="AG67" s="193"/>
      <c r="AH67" s="193"/>
      <c r="AI67" s="193"/>
      <c r="AJ67" s="193"/>
      <c r="AN67" s="9"/>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71"/>
    </row>
    <row r="68" spans="2:80" ht="15" customHeight="1" x14ac:dyDescent="0.3">
      <c r="D68" s="4"/>
      <c r="I68" s="4"/>
      <c r="AN68" s="9"/>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71"/>
    </row>
    <row r="69" spans="2:80" ht="15" customHeight="1" x14ac:dyDescent="0.3">
      <c r="I69" s="122" t="s">
        <v>320</v>
      </c>
      <c r="J69" s="149"/>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1"/>
      <c r="AN69" s="9"/>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71"/>
    </row>
    <row r="70" spans="2:80" ht="15" customHeight="1" x14ac:dyDescent="0.3">
      <c r="I70" s="122" t="s">
        <v>319</v>
      </c>
      <c r="J70" s="152"/>
      <c r="K70" s="153"/>
      <c r="L70" s="153"/>
      <c r="M70" s="153"/>
      <c r="N70" s="153"/>
      <c r="O70" s="153"/>
      <c r="P70" s="153"/>
      <c r="Q70" s="153"/>
      <c r="R70" s="153"/>
      <c r="S70" s="153"/>
      <c r="T70" s="153"/>
      <c r="U70" s="153"/>
      <c r="V70" s="153"/>
      <c r="W70" s="153"/>
      <c r="X70" s="153"/>
      <c r="Y70" s="153"/>
      <c r="Z70" s="153"/>
      <c r="AA70" s="153"/>
      <c r="AB70" s="153"/>
      <c r="AC70" s="153"/>
      <c r="AD70" s="153"/>
      <c r="AE70" s="153"/>
      <c r="AF70" s="153"/>
      <c r="AG70" s="153"/>
      <c r="AH70" s="153"/>
      <c r="AI70" s="153"/>
      <c r="AJ70" s="154"/>
      <c r="AN70" s="9"/>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71"/>
    </row>
    <row r="71" spans="2:80" ht="15" customHeight="1" x14ac:dyDescent="0.3">
      <c r="J71" s="155"/>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7"/>
      <c r="AN71" s="9"/>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71"/>
    </row>
    <row r="72" spans="2:80" ht="15" customHeight="1" x14ac:dyDescent="0.3">
      <c r="H72" s="62"/>
      <c r="I72" s="122" t="s">
        <v>318</v>
      </c>
      <c r="J72" s="149"/>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1"/>
      <c r="AN72" s="9"/>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71"/>
    </row>
    <row r="73" spans="2:80" ht="15" customHeight="1" x14ac:dyDescent="0.3">
      <c r="G73" s="122"/>
      <c r="H73" s="62"/>
      <c r="I73" s="62"/>
      <c r="J73" s="152"/>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54"/>
      <c r="AN73" s="9"/>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71"/>
    </row>
    <row r="74" spans="2:80" ht="15" customHeight="1" x14ac:dyDescent="0.3">
      <c r="H74" s="62"/>
      <c r="I74" s="62"/>
      <c r="J74" s="155"/>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56"/>
      <c r="AJ74" s="157"/>
      <c r="AN74" s="9"/>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71"/>
    </row>
    <row r="75" spans="2:80" ht="4.95" customHeight="1" x14ac:dyDescent="0.3">
      <c r="D75" s="4"/>
      <c r="I75" s="4"/>
      <c r="AN75" s="9"/>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71"/>
    </row>
    <row r="76" spans="2:80" ht="15" customHeight="1" x14ac:dyDescent="0.3">
      <c r="B76" s="1" t="s">
        <v>76</v>
      </c>
      <c r="J76" s="35" t="s">
        <v>127</v>
      </c>
      <c r="L76" s="35" t="s">
        <v>117</v>
      </c>
      <c r="U76" s="137" t="s">
        <v>326</v>
      </c>
      <c r="V76" s="137"/>
      <c r="W76" s="137"/>
      <c r="X76" s="137"/>
      <c r="Z76" s="137" t="s">
        <v>327</v>
      </c>
      <c r="AA76" s="137"/>
      <c r="AB76" s="137"/>
      <c r="AC76" s="137"/>
      <c r="AD76" s="137"/>
      <c r="AE76" s="137"/>
      <c r="AF76" s="137"/>
      <c r="AN76" s="9"/>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71"/>
    </row>
    <row r="77" spans="2:80" ht="15" customHeight="1" x14ac:dyDescent="0.3">
      <c r="D77" s="4"/>
      <c r="I77" s="4"/>
      <c r="J77" s="65"/>
      <c r="L77" s="65"/>
      <c r="N77" s="35" t="s">
        <v>182</v>
      </c>
      <c r="V77" s="165"/>
      <c r="W77" s="165"/>
      <c r="Z77" s="187"/>
      <c r="AA77" s="187"/>
      <c r="AB77" s="187"/>
      <c r="AC77" s="187"/>
      <c r="AD77" s="187"/>
      <c r="AE77" s="187"/>
      <c r="AF77" s="187"/>
      <c r="AL77" s="115">
        <f>IF(AND(ISBLANK(J77),ISBLANK(L77)),1,2)</f>
        <v>1</v>
      </c>
      <c r="AM77" s="115">
        <f>IF(ISBLANK(L77),1,2)</f>
        <v>1</v>
      </c>
      <c r="AN77" s="115">
        <f>IF(ISBLANK(J77),1,2)</f>
        <v>1</v>
      </c>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71"/>
    </row>
    <row r="78" spans="2:80" ht="4.95" customHeight="1" x14ac:dyDescent="0.3">
      <c r="D78" s="4"/>
      <c r="I78" s="4"/>
      <c r="AN78" s="19"/>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71"/>
    </row>
    <row r="79" spans="2:80" ht="15" customHeight="1" x14ac:dyDescent="0.3">
      <c r="J79" s="65"/>
      <c r="L79" s="65"/>
      <c r="N79" s="35" t="s">
        <v>306</v>
      </c>
      <c r="V79" s="165"/>
      <c r="W79" s="165"/>
      <c r="Z79" s="187"/>
      <c r="AA79" s="187"/>
      <c r="AB79" s="187"/>
      <c r="AC79" s="187"/>
      <c r="AD79" s="187"/>
      <c r="AE79" s="187"/>
      <c r="AF79" s="187"/>
      <c r="AL79" s="115">
        <f>IF(AND(ISBLANK(J79),ISBLANK(L79)),1,2)</f>
        <v>1</v>
      </c>
      <c r="AM79" s="115">
        <f>IF(ISBLANK(L79),1,2)</f>
        <v>1</v>
      </c>
      <c r="AN79" s="115">
        <f>IF(ISBLANK(J79),1,2)</f>
        <v>1</v>
      </c>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71"/>
    </row>
    <row r="80" spans="2:80" ht="15" customHeight="1" x14ac:dyDescent="0.3">
      <c r="B80" s="1" t="s">
        <v>106</v>
      </c>
      <c r="AD80" s="2"/>
      <c r="AE80" s="4"/>
      <c r="AF80" s="4"/>
      <c r="AG80" s="4"/>
      <c r="AH80" s="4"/>
      <c r="AI80" s="4"/>
      <c r="AJ80" s="4"/>
      <c r="AN80" s="9"/>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71"/>
    </row>
    <row r="81" spans="2:80" ht="15" customHeight="1" x14ac:dyDescent="0.3">
      <c r="E81" s="2" t="s">
        <v>108</v>
      </c>
      <c r="F81" s="138"/>
      <c r="G81" s="138"/>
      <c r="H81" s="138"/>
      <c r="I81" s="138"/>
      <c r="J81" s="138"/>
      <c r="K81" s="138"/>
      <c r="L81" s="138"/>
      <c r="M81" s="138"/>
      <c r="N81" s="138"/>
      <c r="O81" s="138"/>
      <c r="P81" s="138"/>
      <c r="Q81" s="138"/>
      <c r="R81" s="138"/>
      <c r="S81" s="138"/>
      <c r="T81" s="138"/>
      <c r="U81" s="138"/>
      <c r="AD81" s="2"/>
      <c r="AE81" s="4"/>
      <c r="AF81" s="4"/>
      <c r="AG81" s="4"/>
      <c r="AH81" s="4"/>
      <c r="AI81" s="4"/>
      <c r="AJ81" s="4"/>
      <c r="AN81" s="9"/>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71"/>
    </row>
    <row r="82" spans="2:80" ht="15" customHeight="1" x14ac:dyDescent="0.3">
      <c r="E82" s="2" t="s">
        <v>109</v>
      </c>
      <c r="F82" s="142"/>
      <c r="G82" s="142"/>
      <c r="H82" s="142"/>
      <c r="I82" s="142"/>
      <c r="J82" s="142"/>
      <c r="K82" s="142"/>
      <c r="L82" s="142"/>
      <c r="M82" s="142"/>
      <c r="N82" s="142"/>
      <c r="O82" s="142"/>
      <c r="P82" s="142"/>
      <c r="Q82" s="142"/>
      <c r="R82" s="142"/>
      <c r="S82" s="142"/>
      <c r="T82" s="142"/>
      <c r="U82" s="142"/>
      <c r="AD82" s="2"/>
      <c r="AE82" s="4"/>
      <c r="AF82" s="4"/>
      <c r="AG82" s="4"/>
      <c r="AH82" s="4"/>
      <c r="AI82" s="4"/>
      <c r="AJ82" s="4"/>
      <c r="AN82" s="9"/>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71"/>
    </row>
    <row r="83" spans="2:80" ht="15" customHeight="1" x14ac:dyDescent="0.3">
      <c r="E83" s="2" t="s">
        <v>294</v>
      </c>
      <c r="F83" s="142"/>
      <c r="G83" s="142"/>
      <c r="H83" s="142"/>
      <c r="I83" s="142"/>
      <c r="J83" s="142"/>
      <c r="K83" s="142"/>
      <c r="L83" s="142"/>
      <c r="M83" s="142"/>
      <c r="N83" s="142"/>
      <c r="O83" s="142"/>
      <c r="P83" s="142"/>
      <c r="Q83" s="142"/>
      <c r="R83" s="142"/>
      <c r="S83" s="142"/>
      <c r="T83" s="142"/>
      <c r="U83" s="142"/>
      <c r="X83" s="2" t="s">
        <v>112</v>
      </c>
      <c r="Y83" s="165"/>
      <c r="Z83" s="165"/>
      <c r="AA83" s="165"/>
      <c r="AB83" s="165"/>
      <c r="AD83" s="2"/>
      <c r="AF83" s="2" t="s">
        <v>113</v>
      </c>
      <c r="AG83" s="165"/>
      <c r="AH83" s="165"/>
      <c r="AI83" s="165"/>
      <c r="AJ83" s="165"/>
      <c r="AN83" s="9"/>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71"/>
    </row>
    <row r="84" spans="2:80" ht="15" customHeight="1" x14ac:dyDescent="0.3">
      <c r="E84" s="2" t="s">
        <v>321</v>
      </c>
      <c r="F84" s="142"/>
      <c r="G84" s="142"/>
      <c r="H84" s="142"/>
      <c r="I84" s="142"/>
      <c r="J84" s="142"/>
      <c r="K84" s="142"/>
      <c r="L84" s="142"/>
      <c r="M84" s="142"/>
      <c r="N84" s="142"/>
      <c r="O84" s="142"/>
      <c r="P84" s="142"/>
      <c r="Q84" s="142"/>
      <c r="R84" s="142"/>
      <c r="S84" s="142"/>
      <c r="T84" s="142"/>
      <c r="U84" s="142"/>
      <c r="AN84" s="9"/>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71"/>
    </row>
    <row r="85" spans="2:80" ht="15" customHeight="1" x14ac:dyDescent="0.3">
      <c r="E85" s="2" t="s">
        <v>110</v>
      </c>
      <c r="F85" s="142"/>
      <c r="G85" s="142"/>
      <c r="H85" s="142"/>
      <c r="I85" s="142"/>
      <c r="J85" s="142"/>
      <c r="K85" s="142"/>
      <c r="L85" s="142"/>
      <c r="M85" s="142"/>
      <c r="N85" s="142"/>
      <c r="O85" s="142"/>
      <c r="P85" s="142"/>
      <c r="Q85" s="142"/>
      <c r="R85" s="142"/>
      <c r="S85" s="142"/>
      <c r="T85" s="142"/>
      <c r="U85" s="142"/>
      <c r="AD85" s="2" t="s">
        <v>114</v>
      </c>
      <c r="AE85" s="165"/>
      <c r="AF85" s="165"/>
      <c r="AG85" s="165"/>
      <c r="AH85" s="165"/>
      <c r="AI85" s="165"/>
      <c r="AJ85" s="165"/>
      <c r="AN85" s="9"/>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71"/>
    </row>
    <row r="86" spans="2:80" ht="15" customHeight="1" x14ac:dyDescent="0.3">
      <c r="B86" s="2"/>
      <c r="AD86" s="2"/>
      <c r="AE86" s="4"/>
      <c r="AF86" s="4"/>
      <c r="AG86" s="4"/>
      <c r="AH86" s="4"/>
      <c r="AI86" s="4"/>
      <c r="AJ86" s="4"/>
      <c r="AN86" s="9"/>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71"/>
    </row>
    <row r="87" spans="2:80" ht="15" customHeight="1" x14ac:dyDescent="0.3">
      <c r="B87" s="1" t="s">
        <v>277</v>
      </c>
      <c r="X87" s="65"/>
      <c r="Y87" s="35" t="s">
        <v>107</v>
      </c>
      <c r="AF87" s="4"/>
      <c r="AG87" s="4"/>
      <c r="AH87" s="4"/>
      <c r="AI87" s="4"/>
      <c r="AJ87" s="4"/>
      <c r="AL87" s="115">
        <f>IF(ISBLANK(X87),1,2)</f>
        <v>1</v>
      </c>
      <c r="AN87" s="9"/>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71"/>
    </row>
    <row r="88" spans="2:80" ht="15" customHeight="1" x14ac:dyDescent="0.3">
      <c r="E88" s="2" t="s">
        <v>111</v>
      </c>
      <c r="F88" s="138"/>
      <c r="G88" s="138"/>
      <c r="H88" s="138"/>
      <c r="I88" s="138"/>
      <c r="J88" s="138"/>
      <c r="K88" s="138"/>
      <c r="L88" s="138"/>
      <c r="M88" s="138"/>
      <c r="N88" s="138"/>
      <c r="O88" s="138"/>
      <c r="P88" s="138"/>
      <c r="Q88" s="138"/>
      <c r="R88" s="138"/>
      <c r="S88" s="138"/>
      <c r="T88" s="138"/>
      <c r="U88" s="138"/>
      <c r="AD88" s="2"/>
      <c r="AE88" s="4"/>
      <c r="AF88" s="4"/>
      <c r="AG88" s="4"/>
      <c r="AH88" s="4"/>
      <c r="AI88" s="4"/>
      <c r="AJ88" s="4"/>
      <c r="AL88" s="115">
        <f>IF(AND(ISBLANK(F88),ISBLANK(F89),ISBLANK(F90),ISBLANK(F91),ISBLANK(F92),ISBLANK(Y90),ISBLANK(AG90),ISBLANK(AE91),ISBLANK(AE92)),1,2)</f>
        <v>1</v>
      </c>
      <c r="AN88" s="9"/>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71"/>
    </row>
    <row r="89" spans="2:80" ht="15" customHeight="1" x14ac:dyDescent="0.3">
      <c r="E89" s="2" t="s">
        <v>109</v>
      </c>
      <c r="F89" s="142"/>
      <c r="G89" s="142"/>
      <c r="H89" s="142"/>
      <c r="I89" s="142"/>
      <c r="J89" s="142"/>
      <c r="K89" s="142"/>
      <c r="L89" s="142"/>
      <c r="M89" s="142"/>
      <c r="N89" s="142"/>
      <c r="O89" s="142"/>
      <c r="P89" s="142"/>
      <c r="Q89" s="142"/>
      <c r="R89" s="142"/>
      <c r="S89" s="142"/>
      <c r="T89" s="142"/>
      <c r="U89" s="142"/>
      <c r="AD89" s="2"/>
      <c r="AE89" s="4"/>
      <c r="AF89" s="4"/>
      <c r="AG89" s="4"/>
      <c r="AH89" s="4"/>
      <c r="AI89" s="4"/>
      <c r="AJ89" s="4"/>
      <c r="AN89" s="9"/>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71"/>
    </row>
    <row r="90" spans="2:80" ht="15" customHeight="1" x14ac:dyDescent="0.3">
      <c r="E90" s="2" t="s">
        <v>294</v>
      </c>
      <c r="F90" s="142"/>
      <c r="G90" s="142"/>
      <c r="H90" s="142"/>
      <c r="I90" s="142"/>
      <c r="J90" s="142"/>
      <c r="K90" s="142"/>
      <c r="L90" s="142"/>
      <c r="M90" s="142"/>
      <c r="N90" s="142"/>
      <c r="O90" s="142"/>
      <c r="P90" s="142"/>
      <c r="Q90" s="142"/>
      <c r="R90" s="142"/>
      <c r="S90" s="142"/>
      <c r="T90" s="142"/>
      <c r="U90" s="142"/>
      <c r="X90" s="2" t="s">
        <v>112</v>
      </c>
      <c r="Y90" s="165"/>
      <c r="Z90" s="165"/>
      <c r="AA90" s="165"/>
      <c r="AB90" s="165"/>
      <c r="AD90" s="2"/>
      <c r="AF90" s="2" t="s">
        <v>113</v>
      </c>
      <c r="AG90" s="165"/>
      <c r="AH90" s="165"/>
      <c r="AI90" s="165"/>
      <c r="AJ90" s="165"/>
      <c r="AN90" s="9"/>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71"/>
    </row>
    <row r="91" spans="2:80" ht="15" customHeight="1" x14ac:dyDescent="0.3">
      <c r="E91" s="2" t="s">
        <v>321</v>
      </c>
      <c r="F91" s="138"/>
      <c r="G91" s="138"/>
      <c r="H91" s="138"/>
      <c r="I91" s="138"/>
      <c r="J91" s="138"/>
      <c r="K91" s="138"/>
      <c r="L91" s="138"/>
      <c r="M91" s="138"/>
      <c r="N91" s="138"/>
      <c r="O91" s="138"/>
      <c r="P91" s="138"/>
      <c r="Q91" s="138"/>
      <c r="R91" s="138"/>
      <c r="S91" s="138"/>
      <c r="T91" s="138"/>
      <c r="U91" s="138"/>
      <c r="AD91" s="2" t="s">
        <v>115</v>
      </c>
      <c r="AE91" s="138"/>
      <c r="AF91" s="138"/>
      <c r="AG91" s="138"/>
      <c r="AH91" s="138"/>
      <c r="AI91" s="138"/>
      <c r="AJ91" s="138"/>
      <c r="AN91" s="9"/>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71"/>
    </row>
    <row r="92" spans="2:80" ht="15" customHeight="1" x14ac:dyDescent="0.3">
      <c r="E92" s="2" t="s">
        <v>110</v>
      </c>
      <c r="F92" s="142"/>
      <c r="G92" s="142"/>
      <c r="H92" s="142"/>
      <c r="I92" s="142"/>
      <c r="J92" s="142"/>
      <c r="K92" s="142"/>
      <c r="L92" s="142"/>
      <c r="M92" s="142"/>
      <c r="N92" s="142"/>
      <c r="O92" s="142"/>
      <c r="P92" s="142"/>
      <c r="Q92" s="142"/>
      <c r="R92" s="142"/>
      <c r="S92" s="142"/>
      <c r="T92" s="142"/>
      <c r="U92" s="142"/>
      <c r="AD92" s="2" t="s">
        <v>114</v>
      </c>
      <c r="AE92" s="179"/>
      <c r="AF92" s="179"/>
      <c r="AG92" s="179"/>
      <c r="AH92" s="179"/>
      <c r="AI92" s="179"/>
      <c r="AJ92" s="179"/>
      <c r="AN92" s="9"/>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71"/>
    </row>
    <row r="93" spans="2:80" ht="15" customHeight="1" x14ac:dyDescent="0.3">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N93" s="9"/>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row>
    <row r="94" spans="2:80" ht="15" customHeight="1" x14ac:dyDescent="0.3">
      <c r="B94" s="1" t="s">
        <v>267</v>
      </c>
      <c r="C94" s="1"/>
      <c r="D94" s="1"/>
      <c r="AN94" s="9"/>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row>
    <row r="95" spans="2:80" ht="4.95" customHeight="1" x14ac:dyDescent="0.3">
      <c r="B95" s="1"/>
      <c r="C95" s="1"/>
      <c r="D95" s="1"/>
      <c r="AN95" s="9"/>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row>
    <row r="96" spans="2:80" ht="15" customHeight="1" x14ac:dyDescent="0.3">
      <c r="B96" s="35" t="s">
        <v>265</v>
      </c>
      <c r="C96" s="1"/>
      <c r="D96" s="1"/>
      <c r="AN96" s="9"/>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row>
    <row r="97" spans="2:79" ht="4.95" customHeight="1" x14ac:dyDescent="0.3">
      <c r="B97" s="1"/>
      <c r="C97" s="1"/>
      <c r="D97" s="1"/>
      <c r="AN97" s="9"/>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row>
    <row r="98" spans="2:79" ht="15" customHeight="1" x14ac:dyDescent="0.3">
      <c r="B98" s="65"/>
      <c r="D98" s="86" t="str">
        <f>"Is being properly maintained in accordance with the "&amp;Tables!C23&amp;"'s requirements and functioning as it was designed."</f>
        <v>Is being properly maintained in accordance with the City's requirements and functioning as it was designed.</v>
      </c>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L98" s="115">
        <f>IF(AND(ISBLANK(B98),ISBLANK(B100)),1,2)</f>
        <v>1</v>
      </c>
      <c r="AN98" s="9"/>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row>
    <row r="99" spans="2:79" ht="4.95" customHeight="1" x14ac:dyDescent="0.3">
      <c r="B99" s="1"/>
      <c r="C99" s="1"/>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N99" s="9"/>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row>
    <row r="100" spans="2:79" ht="15" customHeight="1" x14ac:dyDescent="0.3">
      <c r="B100" s="65"/>
      <c r="C100" s="1"/>
      <c r="D100" s="173" t="s">
        <v>266</v>
      </c>
      <c r="E100" s="173"/>
      <c r="F100" s="173"/>
      <c r="G100" s="173"/>
      <c r="H100" s="173"/>
      <c r="I100" s="173"/>
      <c r="J100" s="173"/>
      <c r="K100" s="173"/>
      <c r="L100" s="173"/>
      <c r="M100" s="173"/>
      <c r="N100" s="173"/>
      <c r="O100" s="173"/>
      <c r="P100" s="173"/>
      <c r="Q100" s="173"/>
      <c r="R100" s="173"/>
      <c r="S100" s="173"/>
      <c r="T100" s="173"/>
      <c r="U100" s="173"/>
      <c r="V100" s="173"/>
      <c r="W100" s="173"/>
      <c r="X100" s="173"/>
      <c r="Y100" s="173"/>
      <c r="Z100" s="173"/>
      <c r="AA100" s="173"/>
      <c r="AB100" s="173"/>
      <c r="AC100" s="173"/>
      <c r="AD100" s="173"/>
      <c r="AE100" s="173"/>
      <c r="AF100" s="173"/>
      <c r="AG100" s="173"/>
      <c r="AH100" s="173"/>
      <c r="AI100" s="173"/>
      <c r="AJ100" s="173"/>
      <c r="AN100" s="9"/>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row>
    <row r="101" spans="2:79" ht="15" customHeight="1" x14ac:dyDescent="0.3">
      <c r="B101" s="1"/>
      <c r="C101" s="1"/>
      <c r="D101" s="173"/>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c r="AA101" s="173"/>
      <c r="AB101" s="173"/>
      <c r="AC101" s="173"/>
      <c r="AD101" s="173"/>
      <c r="AE101" s="173"/>
      <c r="AF101" s="173"/>
      <c r="AG101" s="173"/>
      <c r="AH101" s="173"/>
      <c r="AI101" s="173"/>
      <c r="AJ101" s="173"/>
      <c r="AN101" s="9"/>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row>
    <row r="102" spans="2:79" ht="15" customHeight="1" x14ac:dyDescent="0.3">
      <c r="B102" s="65"/>
      <c r="C102" s="1"/>
      <c r="D102" s="101" t="s">
        <v>305</v>
      </c>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N102" s="9"/>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row>
    <row r="103" spans="2:79" ht="4.95" customHeight="1" x14ac:dyDescent="0.3">
      <c r="B103" s="1"/>
      <c r="C103" s="1"/>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N103" s="9"/>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row>
    <row r="104" spans="2:79" ht="15" customHeight="1" x14ac:dyDescent="0.3">
      <c r="D104" s="2" t="s">
        <v>154</v>
      </c>
      <c r="E104" s="201"/>
      <c r="F104" s="201"/>
      <c r="G104" s="201"/>
      <c r="H104" s="201"/>
      <c r="I104" s="201"/>
      <c r="J104" s="201"/>
      <c r="K104" s="201"/>
      <c r="L104" s="201"/>
      <c r="M104" s="201"/>
      <c r="N104" s="201"/>
      <c r="O104" s="201"/>
      <c r="P104" s="201"/>
      <c r="Q104" s="201"/>
      <c r="R104" s="201"/>
      <c r="S104" s="201"/>
      <c r="T104" s="201"/>
      <c r="U104" s="201"/>
      <c r="V104" s="201"/>
      <c r="Y104" s="7" t="s">
        <v>262</v>
      </c>
      <c r="AN104" s="9"/>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row>
    <row r="105" spans="2:79" ht="15" customHeight="1" x14ac:dyDescent="0.3">
      <c r="D105" s="2" t="s">
        <v>108</v>
      </c>
      <c r="E105" s="202"/>
      <c r="F105" s="202"/>
      <c r="G105" s="202"/>
      <c r="H105" s="202"/>
      <c r="I105" s="202"/>
      <c r="J105" s="202"/>
      <c r="K105" s="202"/>
      <c r="L105" s="202"/>
      <c r="M105" s="202"/>
      <c r="N105" s="202"/>
      <c r="O105" s="202"/>
      <c r="P105" s="202"/>
      <c r="Q105" s="202"/>
      <c r="R105" s="202"/>
      <c r="S105" s="202"/>
      <c r="T105" s="202"/>
      <c r="U105" s="202"/>
      <c r="V105" s="202"/>
      <c r="Z105" s="203"/>
      <c r="AA105" s="203"/>
      <c r="AB105" s="203"/>
      <c r="AC105" s="203"/>
      <c r="AD105" s="203"/>
      <c r="AE105" s="203"/>
      <c r="AF105" s="203"/>
      <c r="AG105" s="203"/>
      <c r="AH105" s="203"/>
      <c r="AI105" s="203"/>
      <c r="AJ105" s="203"/>
      <c r="AN105" s="9"/>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row>
    <row r="106" spans="2:79" ht="15" customHeight="1" x14ac:dyDescent="0.3">
      <c r="D106" s="2" t="s">
        <v>109</v>
      </c>
      <c r="E106" s="202"/>
      <c r="F106" s="202"/>
      <c r="G106" s="202"/>
      <c r="H106" s="202"/>
      <c r="I106" s="202"/>
      <c r="J106" s="202"/>
      <c r="K106" s="202"/>
      <c r="L106" s="202"/>
      <c r="M106" s="202"/>
      <c r="N106" s="202"/>
      <c r="O106" s="202"/>
      <c r="P106" s="202"/>
      <c r="Q106" s="202"/>
      <c r="R106" s="202"/>
      <c r="S106" s="202"/>
      <c r="T106" s="202"/>
      <c r="U106" s="202"/>
      <c r="V106" s="202"/>
      <c r="Y106" s="100"/>
      <c r="Z106" s="204"/>
      <c r="AA106" s="204"/>
      <c r="AB106" s="204"/>
      <c r="AC106" s="204"/>
      <c r="AD106" s="204"/>
      <c r="AE106" s="204"/>
      <c r="AF106" s="204"/>
      <c r="AG106" s="204"/>
      <c r="AH106" s="204"/>
      <c r="AI106" s="204"/>
      <c r="AJ106" s="204"/>
      <c r="AN106" s="9"/>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row>
    <row r="107" spans="2:79" ht="15" customHeight="1" x14ac:dyDescent="0.3">
      <c r="D107" s="2"/>
      <c r="E107" s="202"/>
      <c r="F107" s="202"/>
      <c r="G107" s="202"/>
      <c r="H107" s="202"/>
      <c r="I107" s="202"/>
      <c r="J107" s="202"/>
      <c r="K107" s="202"/>
      <c r="L107" s="202"/>
      <c r="M107" s="202"/>
      <c r="N107" s="202"/>
      <c r="O107" s="202"/>
      <c r="P107" s="202"/>
      <c r="Q107" s="202"/>
      <c r="R107" s="202"/>
      <c r="S107" s="202"/>
      <c r="T107" s="202"/>
      <c r="U107" s="202"/>
      <c r="V107" s="202"/>
      <c r="Y107" s="35" t="s">
        <v>263</v>
      </c>
      <c r="AN107" s="9"/>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row>
    <row r="108" spans="2:79" ht="15" customHeight="1" x14ac:dyDescent="0.3">
      <c r="C108" s="72"/>
      <c r="D108" s="2" t="s">
        <v>110</v>
      </c>
      <c r="E108" s="172"/>
      <c r="F108" s="202"/>
      <c r="G108" s="202"/>
      <c r="H108" s="202"/>
      <c r="I108" s="202"/>
      <c r="J108" s="202"/>
      <c r="K108" s="202"/>
      <c r="L108" s="202"/>
      <c r="M108" s="202"/>
      <c r="N108" s="202"/>
      <c r="O108" s="202"/>
      <c r="P108" s="202"/>
      <c r="Q108" s="202"/>
      <c r="R108" s="202"/>
      <c r="S108" s="202"/>
      <c r="T108" s="202"/>
      <c r="U108" s="202"/>
      <c r="V108" s="202"/>
      <c r="W108" s="72"/>
      <c r="X108" s="72"/>
      <c r="Z108" s="205" t="str">
        <f>IF(ISBLANK(Z105),"Type?",VLOOKUP(Z105,T_Registration[#All],2))</f>
        <v>Type?</v>
      </c>
      <c r="AA108" s="205"/>
      <c r="AB108" s="205"/>
      <c r="AC108" s="205"/>
      <c r="AD108" s="205"/>
      <c r="AE108" s="138"/>
      <c r="AF108" s="138"/>
      <c r="AG108" s="138"/>
      <c r="AH108" s="138"/>
      <c r="AI108" s="138"/>
      <c r="AJ108" s="138"/>
      <c r="AN108" s="9"/>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row>
    <row r="109" spans="2:79" ht="15" customHeight="1" x14ac:dyDescent="0.3">
      <c r="D109" s="2" t="s">
        <v>114</v>
      </c>
      <c r="E109" s="206"/>
      <c r="F109" s="206"/>
      <c r="G109" s="206"/>
      <c r="H109" s="206"/>
      <c r="I109" s="206"/>
      <c r="J109" s="206"/>
      <c r="AN109" s="9"/>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row>
    <row r="110" spans="2:79" ht="15" customHeight="1" x14ac:dyDescent="0.3">
      <c r="D110" s="2"/>
      <c r="AN110" s="9"/>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row>
    <row r="111" spans="2:79" ht="15" customHeight="1" x14ac:dyDescent="0.3">
      <c r="D111" s="2" t="s">
        <v>155</v>
      </c>
      <c r="E111" s="91"/>
      <c r="F111" s="91"/>
      <c r="G111" s="91"/>
      <c r="H111" s="91"/>
      <c r="I111" s="91"/>
      <c r="J111" s="91"/>
      <c r="K111" s="91"/>
      <c r="L111" s="91"/>
      <c r="M111" s="91"/>
      <c r="N111" s="91"/>
      <c r="O111" s="91"/>
      <c r="P111" s="91"/>
      <c r="Q111" s="91"/>
      <c r="R111" s="91"/>
      <c r="S111" s="91"/>
      <c r="T111" s="91"/>
      <c r="U111" s="91"/>
      <c r="V111" s="91"/>
      <c r="Y111" s="2" t="s">
        <v>17</v>
      </c>
      <c r="Z111" s="200"/>
      <c r="AA111" s="200"/>
      <c r="AB111" s="200"/>
      <c r="AC111" s="200"/>
      <c r="AD111" s="200"/>
      <c r="AE111" s="200"/>
      <c r="AN111" s="9"/>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row>
    <row r="112" spans="2:79" ht="15" customHeight="1" x14ac:dyDescent="0.3">
      <c r="AN112" s="9"/>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row>
    <row r="113" spans="2:79" ht="15" customHeight="1" x14ac:dyDescent="0.3">
      <c r="AN113" s="9"/>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row>
    <row r="114" spans="2:79" ht="15" customHeight="1" x14ac:dyDescent="0.3">
      <c r="B114" s="136">
        <f>Tables!$C$13</f>
        <v>45383</v>
      </c>
      <c r="C114" s="136"/>
      <c r="D114" s="136"/>
      <c r="E114" s="136"/>
      <c r="F114" s="136"/>
      <c r="G114" s="136"/>
      <c r="H114" s="136"/>
      <c r="R114" s="137" t="s">
        <v>226</v>
      </c>
      <c r="S114" s="137"/>
      <c r="T114" s="137"/>
      <c r="U114" s="137"/>
      <c r="AN114" s="9"/>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row>
    <row r="115" spans="2:79" ht="15" customHeight="1" x14ac:dyDescent="0.3">
      <c r="AN115" s="9"/>
    </row>
    <row r="116" spans="2:79" ht="15" hidden="1" customHeight="1" x14ac:dyDescent="0.3"/>
    <row r="117" spans="2:79" ht="15" hidden="1" customHeight="1" x14ac:dyDescent="0.3"/>
    <row r="118" spans="2:79" ht="15" hidden="1" customHeight="1" x14ac:dyDescent="0.3"/>
    <row r="119" spans="2:79" ht="15" hidden="1" customHeight="1" x14ac:dyDescent="0.3"/>
    <row r="120" spans="2:79" ht="15" hidden="1" customHeight="1" x14ac:dyDescent="0.3"/>
    <row r="121" spans="2:79" ht="15" hidden="1" customHeight="1" x14ac:dyDescent="0.3"/>
    <row r="122" spans="2:79" ht="15" hidden="1" customHeight="1" x14ac:dyDescent="0.3"/>
    <row r="123" spans="2:79" ht="15" hidden="1" customHeight="1" x14ac:dyDescent="0.3"/>
    <row r="124" spans="2:79" ht="15" hidden="1" customHeight="1" x14ac:dyDescent="0.3"/>
    <row r="125" spans="2:79" ht="15" hidden="1" customHeight="1" x14ac:dyDescent="0.3"/>
    <row r="126" spans="2:79" ht="15" hidden="1" customHeight="1" x14ac:dyDescent="0.3"/>
    <row r="127" spans="2:79" ht="15" hidden="1" customHeight="1" x14ac:dyDescent="0.3"/>
    <row r="128" spans="2:79" ht="15" hidden="1" customHeight="1" x14ac:dyDescent="0.3"/>
    <row r="129" ht="15" hidden="1" customHeight="1" x14ac:dyDescent="0.3"/>
    <row r="130" ht="15" hidden="1" customHeight="1" x14ac:dyDescent="0.3"/>
    <row r="131" ht="15" hidden="1" customHeight="1" x14ac:dyDescent="0.3"/>
    <row r="132" ht="15" hidden="1" customHeight="1" x14ac:dyDescent="0.3"/>
    <row r="133" ht="15" hidden="1" customHeight="1" x14ac:dyDescent="0.3"/>
    <row r="134" ht="15" hidden="1" customHeight="1" x14ac:dyDescent="0.3"/>
    <row r="135" ht="15" hidden="1" customHeight="1" x14ac:dyDescent="0.3"/>
    <row r="136" ht="15" hidden="1" customHeight="1" x14ac:dyDescent="0.3"/>
    <row r="137" ht="15" hidden="1" customHeight="1" x14ac:dyDescent="0.3"/>
    <row r="138" ht="15" hidden="1" customHeight="1" x14ac:dyDescent="0.3"/>
    <row r="139" ht="15" hidden="1" customHeight="1" x14ac:dyDescent="0.3"/>
    <row r="140" ht="15" hidden="1" customHeight="1" x14ac:dyDescent="0.3"/>
    <row r="141" ht="15" hidden="1" customHeight="1" x14ac:dyDescent="0.3"/>
    <row r="142" ht="15" hidden="1" customHeight="1" x14ac:dyDescent="0.3"/>
    <row r="143" ht="15" hidden="1" customHeight="1" x14ac:dyDescent="0.3"/>
    <row r="144" ht="15" hidden="1" customHeight="1" x14ac:dyDescent="0.3"/>
    <row r="145" ht="15" hidden="1" customHeight="1" x14ac:dyDescent="0.3"/>
    <row r="146" ht="15" hidden="1" customHeight="1" x14ac:dyDescent="0.3"/>
    <row r="147" ht="15" hidden="1" customHeight="1" x14ac:dyDescent="0.3"/>
    <row r="148" ht="15" hidden="1" customHeight="1" x14ac:dyDescent="0.3"/>
    <row r="149" ht="15" hidden="1" customHeight="1" x14ac:dyDescent="0.3"/>
    <row r="150" ht="15" hidden="1" customHeight="1" x14ac:dyDescent="0.3"/>
    <row r="151" ht="15" hidden="1" customHeight="1" x14ac:dyDescent="0.3"/>
    <row r="152" ht="15" hidden="1" customHeight="1" x14ac:dyDescent="0.3"/>
  </sheetData>
  <sheetProtection algorithmName="SHA-512" hashValue="53fveyX8wn0bD0he1kHmraW3pbp9dP2PlWM8aOX2aO+IABBrc4xxt0hHWb4ounwa3RZfjUrjG+y9rDRNfHkn0Q==" saltValue="yFGac2zZhJK9eFFyiiq1MQ==" spinCount="100000" sheet="1" objects="1" scenarios="1" selectLockedCells="1"/>
  <mergeCells count="74">
    <mergeCell ref="F91:U91"/>
    <mergeCell ref="AG90:AJ90"/>
    <mergeCell ref="F82:U82"/>
    <mergeCell ref="F83:U83"/>
    <mergeCell ref="Y83:AB83"/>
    <mergeCell ref="AG83:AJ83"/>
    <mergeCell ref="F85:U85"/>
    <mergeCell ref="F88:U88"/>
    <mergeCell ref="F89:U89"/>
    <mergeCell ref="F90:U90"/>
    <mergeCell ref="Y90:AB90"/>
    <mergeCell ref="AP6:BE7"/>
    <mergeCell ref="Z111:AE111"/>
    <mergeCell ref="F92:U92"/>
    <mergeCell ref="AE92:AJ92"/>
    <mergeCell ref="E104:V104"/>
    <mergeCell ref="E105:V105"/>
    <mergeCell ref="E106:V106"/>
    <mergeCell ref="E107:V107"/>
    <mergeCell ref="Z105:AJ106"/>
    <mergeCell ref="Z108:AD108"/>
    <mergeCell ref="AE108:AJ108"/>
    <mergeCell ref="D100:AJ101"/>
    <mergeCell ref="AE91:AJ91"/>
    <mergeCell ref="E108:V108"/>
    <mergeCell ref="E7:X7"/>
    <mergeCell ref="E109:J109"/>
    <mergeCell ref="AE7:AJ7"/>
    <mergeCell ref="F11:AJ11"/>
    <mergeCell ref="E18:Y18"/>
    <mergeCell ref="E15:Y15"/>
    <mergeCell ref="AE15:AJ15"/>
    <mergeCell ref="E16:Y16"/>
    <mergeCell ref="AE16:AJ16"/>
    <mergeCell ref="AE17:AJ17"/>
    <mergeCell ref="AE18:AJ18"/>
    <mergeCell ref="E17:J17"/>
    <mergeCell ref="N17:Q17"/>
    <mergeCell ref="V17:Y17"/>
    <mergeCell ref="BF1:BX4"/>
    <mergeCell ref="B114:H114"/>
    <mergeCell ref="R114:U114"/>
    <mergeCell ref="AE14:AJ14"/>
    <mergeCell ref="Q1:AK4"/>
    <mergeCell ref="E19:Y19"/>
    <mergeCell ref="AE19:AJ19"/>
    <mergeCell ref="AE85:AJ85"/>
    <mergeCell ref="E66:Y66"/>
    <mergeCell ref="AE66:AJ66"/>
    <mergeCell ref="AE67:AJ67"/>
    <mergeCell ref="F81:U81"/>
    <mergeCell ref="B64:H64"/>
    <mergeCell ref="R64:U64"/>
    <mergeCell ref="L51:O51"/>
    <mergeCell ref="L53:O53"/>
    <mergeCell ref="AC27:AI27"/>
    <mergeCell ref="E39:Q39"/>
    <mergeCell ref="J37:Q37"/>
    <mergeCell ref="AB35:AI35"/>
    <mergeCell ref="O42:Q42"/>
    <mergeCell ref="L57:O57"/>
    <mergeCell ref="L59:O59"/>
    <mergeCell ref="J69:AJ71"/>
    <mergeCell ref="W37:AI37"/>
    <mergeCell ref="W42:AI42"/>
    <mergeCell ref="O41:Q41"/>
    <mergeCell ref="J72:AJ74"/>
    <mergeCell ref="F84:U84"/>
    <mergeCell ref="U76:X76"/>
    <mergeCell ref="Z76:AF76"/>
    <mergeCell ref="V77:W77"/>
    <mergeCell ref="Z77:AF77"/>
    <mergeCell ref="V79:W79"/>
    <mergeCell ref="Z79:AF79"/>
  </mergeCells>
  <conditionalFormatting sqref="B98 B100">
    <cfRule type="expression" dxfId="40" priority="125">
      <formula>$AL$98=1</formula>
    </cfRule>
  </conditionalFormatting>
  <conditionalFormatting sqref="E17:J17">
    <cfRule type="expression" dxfId="39" priority="37">
      <formula>ISBLANK(E17)</formula>
    </cfRule>
  </conditionalFormatting>
  <conditionalFormatting sqref="E104:V108 E109">
    <cfRule type="expression" dxfId="38" priority="178">
      <formula>ISBLANK(E104)</formula>
    </cfRule>
  </conditionalFormatting>
  <conditionalFormatting sqref="E15:Y16 E18:Y19 AE19:AJ19">
    <cfRule type="expression" dxfId="37" priority="179">
      <formula>ISBLANK(E15)</formula>
    </cfRule>
  </conditionalFormatting>
  <conditionalFormatting sqref="E66:Y66 AE66:AJ67">
    <cfRule type="cellIs" dxfId="36" priority="124" operator="equal">
      <formula>0</formula>
    </cfRule>
  </conditionalFormatting>
  <conditionalFormatting sqref="F81:U83 Y83:AB83 AG83:AJ83 F84 F85:U85 AE85:AJ85">
    <cfRule type="expression" dxfId="35" priority="129">
      <formula>ISBLANK(F81)</formula>
    </cfRule>
  </conditionalFormatting>
  <conditionalFormatting sqref="F88:U92 Y90:AB90 AG90:AJ90 AE91:AJ92">
    <cfRule type="expression" dxfId="34" priority="51">
      <formula>ISBLANK(F88)</formula>
    </cfRule>
    <cfRule type="cellIs" priority="50" stopIfTrue="1" operator="greaterThan">
      <formula>0</formula>
    </cfRule>
    <cfRule type="expression" priority="49" stopIfTrue="1">
      <formula>$AL$87=2</formula>
    </cfRule>
  </conditionalFormatting>
  <conditionalFormatting sqref="G21 M21">
    <cfRule type="expression" dxfId="33" priority="176">
      <formula>ISBLANK(G21)</formula>
    </cfRule>
  </conditionalFormatting>
  <conditionalFormatting sqref="J77 L77">
    <cfRule type="expression" dxfId="32" priority="6">
      <formula>ISBLANK(J77)</formula>
    </cfRule>
  </conditionalFormatting>
  <conditionalFormatting sqref="J79 L79">
    <cfRule type="expression" dxfId="31" priority="3">
      <formula>ISBLANK(J79)</formula>
    </cfRule>
  </conditionalFormatting>
  <conditionalFormatting sqref="J37:Q37 E39:Q39">
    <cfRule type="expression" dxfId="30" priority="25">
      <formula>$AL$37=2</formula>
    </cfRule>
    <cfRule type="cellIs" priority="24" stopIfTrue="1" operator="greaterThan">
      <formula>0</formula>
    </cfRule>
  </conditionalFormatting>
  <conditionalFormatting sqref="L51 Q51 T51">
    <cfRule type="expression" priority="1186" stopIfTrue="1">
      <formula>$AL$51=1</formula>
    </cfRule>
  </conditionalFormatting>
  <conditionalFormatting sqref="L51">
    <cfRule type="cellIs" priority="137" stopIfTrue="1" operator="greaterThan">
      <formula>0</formula>
    </cfRule>
  </conditionalFormatting>
  <conditionalFormatting sqref="L53 Q53 T53">
    <cfRule type="expression" priority="1194" stopIfTrue="1">
      <formula>$AL$53=1</formula>
    </cfRule>
  </conditionalFormatting>
  <conditionalFormatting sqref="L53">
    <cfRule type="cellIs" priority="133" stopIfTrue="1" operator="greaterThan">
      <formula>0</formula>
    </cfRule>
  </conditionalFormatting>
  <conditionalFormatting sqref="L57 Q57 T57">
    <cfRule type="expression" priority="17" stopIfTrue="1">
      <formula>$AL$57=1</formula>
    </cfRule>
  </conditionalFormatting>
  <conditionalFormatting sqref="L57">
    <cfRule type="cellIs" priority="16" stopIfTrue="1" operator="greaterThan">
      <formula>0</formula>
    </cfRule>
  </conditionalFormatting>
  <conditionalFormatting sqref="L59 Q59 T59">
    <cfRule type="expression" priority="20" stopIfTrue="1">
      <formula>$AL$59=1</formula>
    </cfRule>
  </conditionalFormatting>
  <conditionalFormatting sqref="L59">
    <cfRule type="cellIs" priority="15" stopIfTrue="1" operator="greaterThan">
      <formula>0</formula>
    </cfRule>
  </conditionalFormatting>
  <conditionalFormatting sqref="L77 J77">
    <cfRule type="expression" priority="5" stopIfTrue="1">
      <formula>$AL$77=2</formula>
    </cfRule>
  </conditionalFormatting>
  <conditionalFormatting sqref="L77">
    <cfRule type="expression" dxfId="29" priority="4">
      <formula>$AM$77=2</formula>
    </cfRule>
  </conditionalFormatting>
  <conditionalFormatting sqref="L79 J79">
    <cfRule type="expression" priority="2" stopIfTrue="1">
      <formula>$AL$79=2</formula>
    </cfRule>
  </conditionalFormatting>
  <conditionalFormatting sqref="L79">
    <cfRule type="expression" dxfId="28" priority="1">
      <formula>$AM$79=2</formula>
    </cfRule>
  </conditionalFormatting>
  <conditionalFormatting sqref="N17:Q17">
    <cfRule type="expression" dxfId="27" priority="38">
      <formula>ISBLANK(N17)</formula>
    </cfRule>
  </conditionalFormatting>
  <conditionalFormatting sqref="O27 Q27">
    <cfRule type="expression" dxfId="26" priority="1134">
      <formula>$AL$27=1</formula>
    </cfRule>
    <cfRule type="expression" priority="1135">
      <formula>$AL$27=2</formula>
    </cfRule>
  </conditionalFormatting>
  <conditionalFormatting sqref="O29 Q29">
    <cfRule type="expression" priority="1123">
      <formula>$AL$29=2</formula>
    </cfRule>
    <cfRule type="expression" dxfId="25" priority="1122">
      <formula>$AL$29=1</formula>
    </cfRule>
  </conditionalFormatting>
  <conditionalFormatting sqref="O31 Q31">
    <cfRule type="expression" priority="1126" stopIfTrue="1">
      <formula>$AL$31=2</formula>
    </cfRule>
    <cfRule type="expression" dxfId="24" priority="1127">
      <formula>ISBLANK(O31)</formula>
    </cfRule>
  </conditionalFormatting>
  <conditionalFormatting sqref="O33 Q33">
    <cfRule type="expression" priority="1130" stopIfTrue="1">
      <formula>$AL$33=2</formula>
    </cfRule>
    <cfRule type="expression" dxfId="23" priority="1131">
      <formula>ISBLANK(O33)</formula>
    </cfRule>
  </conditionalFormatting>
  <conditionalFormatting sqref="O35 Q35">
    <cfRule type="expression" dxfId="22" priority="43">
      <formula>ISBLANK(O35)</formula>
    </cfRule>
    <cfRule type="expression" priority="42" stopIfTrue="1">
      <formula>$AL$35=2</formula>
    </cfRule>
  </conditionalFormatting>
  <conditionalFormatting sqref="O41:Q42">
    <cfRule type="expression" dxfId="21" priority="23">
      <formula>ISBLANK(O41)</formula>
    </cfRule>
  </conditionalFormatting>
  <conditionalFormatting sqref="Q51 T51 L51">
    <cfRule type="expression" dxfId="20" priority="1192">
      <formula>$AL$51=2</formula>
    </cfRule>
  </conditionalFormatting>
  <conditionalFormatting sqref="Q51 T51">
    <cfRule type="expression" priority="1187" stopIfTrue="1">
      <formula>$AM$51=2</formula>
    </cfRule>
  </conditionalFormatting>
  <conditionalFormatting sqref="Q53 T53 L53">
    <cfRule type="expression" dxfId="19" priority="1200">
      <formula>$AL$53=2</formula>
    </cfRule>
  </conditionalFormatting>
  <conditionalFormatting sqref="Q53 T53">
    <cfRule type="expression" priority="1195" stopIfTrue="1">
      <formula>$AM$53=2</formula>
    </cfRule>
  </conditionalFormatting>
  <conditionalFormatting sqref="Q57 T57 L57">
    <cfRule type="expression" dxfId="18" priority="19">
      <formula>$AL$57=2</formula>
    </cfRule>
  </conditionalFormatting>
  <conditionalFormatting sqref="Q57 T57">
    <cfRule type="expression" priority="18" stopIfTrue="1">
      <formula>$AM$57=2</formula>
    </cfRule>
  </conditionalFormatting>
  <conditionalFormatting sqref="Q59 T59 L59">
    <cfRule type="expression" dxfId="17" priority="22">
      <formula>$AL$59=2</formula>
    </cfRule>
  </conditionalFormatting>
  <conditionalFormatting sqref="Q59 T59">
    <cfRule type="expression" priority="21" stopIfTrue="1">
      <formula>$AM$59=2</formula>
    </cfRule>
  </conditionalFormatting>
  <conditionalFormatting sqref="R46 C46">
    <cfRule type="expression" dxfId="16" priority="130">
      <formula>$AL$46=1</formula>
    </cfRule>
  </conditionalFormatting>
  <conditionalFormatting sqref="R46">
    <cfRule type="expression" dxfId="15" priority="14">
      <formula>$AM$46=2</formula>
    </cfRule>
  </conditionalFormatting>
  <conditionalFormatting sqref="V77:W77 Z77:AF77">
    <cfRule type="expression" dxfId="14" priority="11">
      <formula>$AN$77=2</formula>
    </cfRule>
    <cfRule type="cellIs" priority="10" stopIfTrue="1" operator="greaterThan">
      <formula>0</formula>
    </cfRule>
  </conditionalFormatting>
  <conditionalFormatting sqref="V79:W79 Z79:AF79">
    <cfRule type="cellIs" priority="12" stopIfTrue="1" operator="greaterThan">
      <formula>0</formula>
    </cfRule>
    <cfRule type="expression" dxfId="13" priority="13">
      <formula>$AN$79=2</formula>
    </cfRule>
  </conditionalFormatting>
  <conditionalFormatting sqref="V17:Y17">
    <cfRule type="expression" dxfId="12" priority="39">
      <formula>ISBLANK(V17)</formula>
    </cfRule>
  </conditionalFormatting>
  <conditionalFormatting sqref="W42:AI42">
    <cfRule type="cellIs" priority="1232" stopIfTrue="1" operator="greaterThan">
      <formula>0</formula>
    </cfRule>
    <cfRule type="expression" dxfId="11" priority="1233">
      <formula>$AL$39=2</formula>
    </cfRule>
  </conditionalFormatting>
  <conditionalFormatting sqref="X87">
    <cfRule type="expression" priority="52" stopIfTrue="1">
      <formula>$AL$88=2</formula>
    </cfRule>
    <cfRule type="expression" dxfId="10" priority="1213">
      <formula>$AL$87=1</formula>
    </cfRule>
  </conditionalFormatting>
  <conditionalFormatting sqref="Z111:AE111">
    <cfRule type="expression" dxfId="9" priority="177">
      <formula>ISBLANK(Z111)</formula>
    </cfRule>
  </conditionalFormatting>
  <conditionalFormatting sqref="Z105:AJ106">
    <cfRule type="expression" priority="46" stopIfTrue="1">
      <formula>$AL$115=2</formula>
    </cfRule>
    <cfRule type="expression" dxfId="8" priority="47">
      <formula>ISBLANK(Z105)</formula>
    </cfRule>
  </conditionalFormatting>
  <conditionalFormatting sqref="AB35:AI35 W37:AI37">
    <cfRule type="cellIs" priority="26" stopIfTrue="1" operator="greaterThan">
      <formula>0</formula>
    </cfRule>
    <cfRule type="expression" dxfId="7" priority="27">
      <formula>$AM$37=2</formula>
    </cfRule>
  </conditionalFormatting>
  <conditionalFormatting sqref="AC27:AI27">
    <cfRule type="expression" dxfId="6" priority="30">
      <formula>ISBLANK(AE27)</formula>
    </cfRule>
  </conditionalFormatting>
  <conditionalFormatting sqref="AE14:AE18">
    <cfRule type="expression" dxfId="5" priority="41">
      <formula>ISBLANK(AE14)</formula>
    </cfRule>
  </conditionalFormatting>
  <conditionalFormatting sqref="AE14:AJ14">
    <cfRule type="expression" priority="40" stopIfTrue="1">
      <formula>$AL$14=0</formula>
    </cfRule>
  </conditionalFormatting>
  <conditionalFormatting sqref="AE108:AJ108">
    <cfRule type="expression" dxfId="4" priority="45">
      <formula>ISBLANK(AE108)</formula>
    </cfRule>
  </conditionalFormatting>
  <conditionalFormatting sqref="AG29 AI29">
    <cfRule type="expression" priority="1175" stopIfTrue="1">
      <formula>$AM$29=2</formula>
    </cfRule>
    <cfRule type="expression" dxfId="3" priority="1176">
      <formula>$AM$29=1</formula>
    </cfRule>
  </conditionalFormatting>
  <conditionalFormatting sqref="AG31 AI31">
    <cfRule type="expression" priority="1218" stopIfTrue="1">
      <formula>$AM$31=2</formula>
    </cfRule>
    <cfRule type="expression" dxfId="2" priority="1219">
      <formula>$AM$31=1</formula>
    </cfRule>
  </conditionalFormatting>
  <conditionalFormatting sqref="AG33 AI33">
    <cfRule type="expression" priority="35" stopIfTrue="1">
      <formula>$AM$33=2</formula>
    </cfRule>
    <cfRule type="expression" dxfId="1" priority="36">
      <formula>$AM$33=1</formula>
    </cfRule>
  </conditionalFormatting>
  <conditionalFormatting sqref="AG39 AI39">
    <cfRule type="expression" priority="1230" stopIfTrue="1">
      <formula>$AM$39=2</formula>
    </cfRule>
    <cfRule type="expression" dxfId="0" priority="1231">
      <formula>ISBLANK(AG39)</formula>
    </cfRule>
  </conditionalFormatting>
  <printOptions horizontalCentered="1"/>
  <pageMargins left="0.25" right="0.25" top="0.25" bottom="0.25" header="0.3" footer="0.3"/>
  <pageSetup orientation="portrait" horizontalDpi="1200" verticalDpi="1200" r:id="rId1"/>
  <rowBreaks count="1" manualBreakCount="1">
    <brk id="65" max="16383" man="1"/>
  </rowBreaks>
  <drawing r:id="rId2"/>
  <legacyDrawing r:id="rId3"/>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r:uid="{65D769F6-D6D1-4552-82F0-5539CF897BF6}">
          <x14:formula1>
            <xm:f>Tables!$G$20:$G$26</xm:f>
          </x14:formula1>
          <xm:sqref>Z105:AJ106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Instructions</vt:lpstr>
      <vt:lpstr>Form 2E - Design</vt:lpstr>
      <vt:lpstr>Form 3E - As-built</vt:lpstr>
      <vt:lpstr>Form 4E - Inspection</vt:lpstr>
      <vt:lpstr>Material</vt:lpstr>
      <vt:lpstr>'Form 2E - Design'!Print_Area</vt:lpstr>
      <vt:lpstr>'Form 3E - As-built'!Print_Area</vt:lpstr>
      <vt:lpstr>'Form 4E - Inspection'!Print_Area</vt:lpstr>
      <vt:lpstr>'Form 2E - Design'!Print_Titles</vt:lpstr>
      <vt:lpstr>'Form 3E - As-built'!Print_Titles</vt:lpstr>
      <vt:lpstr>'Form 4E - Inspection'!Print_Titles</vt:lpstr>
      <vt:lpstr>Shape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Dewayne Smith</dc:creator>
  <cp:lastModifiedBy>Dewayne Smith</cp:lastModifiedBy>
  <cp:lastPrinted>2024-02-27T13:38:06Z</cp:lastPrinted>
  <dcterms:created xsi:type="dcterms:W3CDTF">2021-11-21T16:55:43Z</dcterms:created>
  <dcterms:modified xsi:type="dcterms:W3CDTF">2024-03-24T14:55:02Z</dcterms:modified>
</cp:coreProperties>
</file>